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trlProps/ctrlProp2.xml" ContentType="application/vnd.ms-excel.controlproperties+xml"/>
  <Override PartName="/xl/charts/chart2.xml" ContentType="application/vnd.openxmlformats-officedocument.drawingml.chart+xml"/>
  <Override PartName="/xl/drawings/drawing4.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QCCU-FOLDER-01\Folders$\sevans\Downloads\"/>
    </mc:Choice>
  </mc:AlternateContent>
  <xr:revisionPtr revIDLastSave="0" documentId="8_{320B43BF-A8A1-4C77-8968-AA0A180AE1B0}" xr6:coauthVersionLast="45" xr6:coauthVersionMax="45" xr10:uidLastSave="{00000000-0000-0000-0000-000000000000}"/>
  <workbookProtection workbookAlgorithmName="SHA-512" workbookHashValue="uJ/sIbukjU93Sf0pR2v/wi9+z2QNoSRYhMgrPozefmnn2nbKgVoObYFgxP1JQnZ6uehlwn5MAi0Gnbac52in0g==" workbookSaltValue="yxJRsn+SM6csdoUPhtpPUw==" workbookSpinCount="100000" lockStructure="1"/>
  <bookViews>
    <workbookView xWindow="28680" yWindow="-120" windowWidth="29040" windowHeight="15840" tabRatio="709" activeTab="1" xr2:uid="{00000000-000D-0000-FFFF-FFFF00000000}"/>
  </bookViews>
  <sheets>
    <sheet name="LAC Instructions" sheetId="13" r:id="rId1"/>
    <sheet name="Loan Affordability Calculator" sheetId="1" r:id="rId2"/>
    <sheet name="Living Expenses Worksheet" sheetId="10" r:id="rId3"/>
    <sheet name="Self-employed Income" sheetId="11" r:id="rId4"/>
    <sheet name="LAC Guide" sheetId="9" state="hidden" r:id="rId5"/>
    <sheet name="Calculations" sheetId="4" state="hidden" r:id="rId6"/>
    <sheet name="Symtrix Maintenance RQD" sheetId="5" state="hidden" r:id="rId7"/>
    <sheet name="Historical HEM Data" sheetId="12" state="hidden" r:id="rId8"/>
  </sheets>
  <externalReferences>
    <externalReference r:id="rId9"/>
  </externalReferences>
  <definedNames>
    <definedName name="CigAndAlc">'Living Expenses Worksheet'!$B$54</definedName>
    <definedName name="EnterDetails">'Living Expenses Worksheet'!$B$55:$B$57</definedName>
    <definedName name="HemTable1">Calculations!$N$35:$Y$44</definedName>
    <definedName name="LEClearRange">'Living Expenses Worksheet'!$C$4:$C$12,'Living Expenses Worksheet'!$C$14:$C$20,'Living Expenses Worksheet'!$C$22:$C$28,'Living Expenses Worksheet'!$C$30:$C$33,'Living Expenses Worksheet'!$C$35:$C$38,'Living Expenses Worksheet'!$C$40:$C$46,'Living Expenses Worksheet'!$C$48:$C$52,'Living Expenses Worksheet'!$C$54:$C$57,'Living Expenses Worksheet'!$B$54:$B$57</definedName>
    <definedName name="LEFrequency">'Living Expenses Worksheet'!$E$4:$E$12,'Living Expenses Worksheet'!$E$14:$E$20,'Living Expenses Worksheet'!$E$22:$E$28,'Living Expenses Worksheet'!$E$30:$E$33,'Living Expenses Worksheet'!$E$35:$E$38,'Living Expenses Worksheet'!$E$40:$E$46,'Living Expenses Worksheet'!$E$48:$E$52,'Living Expenses Worksheet'!$E$54:$E$57</definedName>
    <definedName name="LEValues">'Living Expenses Worksheet'!$C$4:$C$12,'Living Expenses Worksheet'!$C$14:$C$20,'Living Expenses Worksheet'!$C$22:$C$28,'Living Expenses Worksheet'!$C$30:$C$33,'Living Expenses Worksheet'!$C$35:$C$38,'Living Expenses Worksheet'!$C$40:$C$46,'Living Expenses Worksheet'!$C$48:$C$52,'Living Expenses Worksheet'!$C$54:$C$57</definedName>
    <definedName name="LivingE">Calculations!$N$2:$N$11</definedName>
    <definedName name="LivingExpense">Calculations!$N$2:$N$10</definedName>
    <definedName name="LivingExpense1">Calculations!$N$2:$N$10</definedName>
    <definedName name="LivingExpenses">Calculations!$N$2:$N$9</definedName>
    <definedName name="LivingExpenses1">Calculations!$N$2:$O$9</definedName>
    <definedName name="OtherExpenses">Calculations!$K$2:$K$12</definedName>
    <definedName name="OtherExpensesList">Calculations!$K$2:$K$10</definedName>
    <definedName name="_xlnm.Print_Area" localSheetId="2">'Living Expenses Worksheet'!$A$1:$H$70</definedName>
    <definedName name="_xlnm.Print_Area" localSheetId="1">'Loan Affordability Calculator'!$A$1:$G$58,'Loan Affordability Calculator'!$M$3:$U$48</definedName>
    <definedName name="_xlnm.Print_Area" localSheetId="3">'Self-employed Income'!$A$1:$J$37</definedName>
    <definedName name="SecurityType" localSheetId="7">[1]Calculations!$L$2:$L$3</definedName>
    <definedName name="SecurityType">Calculations!$L$2:$L$3</definedName>
    <definedName name="Yesno" localSheetId="7">[1]Calculations!$A$33:$A$34</definedName>
    <definedName name="Yesno">Calculations!$A$33:$A$34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8" i="4" l="1"/>
  <c r="P7" i="1" l="1"/>
  <c r="P6" i="1"/>
  <c r="F43" i="4" l="1"/>
  <c r="M58" i="4" l="1"/>
  <c r="M57" i="4"/>
  <c r="M56" i="4"/>
  <c r="M55" i="4"/>
  <c r="M54" i="4"/>
  <c r="M53" i="4"/>
  <c r="M52" i="4"/>
  <c r="M51" i="4"/>
  <c r="M50" i="4"/>
  <c r="M49" i="4"/>
  <c r="R22" i="4"/>
  <c r="S22" i="4" s="1"/>
  <c r="R21" i="4"/>
  <c r="S21" i="4" s="1"/>
  <c r="B4" i="4"/>
  <c r="B5" i="4" s="1"/>
  <c r="M30" i="1"/>
  <c r="M26" i="1"/>
  <c r="B47" i="4"/>
  <c r="B48" i="4"/>
  <c r="B51" i="4" s="1"/>
  <c r="B52" i="4"/>
  <c r="B40" i="4"/>
  <c r="B43" i="4" s="1"/>
  <c r="B39" i="4"/>
  <c r="B42" i="4" s="1"/>
  <c r="I23" i="11"/>
  <c r="J23" i="11"/>
  <c r="G70" i="10"/>
  <c r="D7" i="12"/>
  <c r="D8" i="12" s="1"/>
  <c r="D9" i="12" s="1"/>
  <c r="D3" i="12"/>
  <c r="D4" i="12" s="1"/>
  <c r="D5" i="12" s="1"/>
  <c r="B5" i="11"/>
  <c r="B4" i="11"/>
  <c r="B3" i="11"/>
  <c r="J37" i="11"/>
  <c r="J21" i="11"/>
  <c r="J22" i="11"/>
  <c r="J24" i="11"/>
  <c r="J25" i="11"/>
  <c r="J26" i="11"/>
  <c r="J27" i="11"/>
  <c r="I21" i="11"/>
  <c r="I24" i="11"/>
  <c r="I25" i="11"/>
  <c r="I26" i="11"/>
  <c r="I27" i="11"/>
  <c r="G16" i="11"/>
  <c r="F37" i="4"/>
  <c r="G17" i="11" s="1"/>
  <c r="G18" i="11" s="1"/>
  <c r="E16" i="11"/>
  <c r="F36" i="4" s="1"/>
  <c r="E17" i="11" s="1"/>
  <c r="E18" i="11" s="1"/>
  <c r="E29" i="11" s="1"/>
  <c r="C16" i="11"/>
  <c r="F42" i="4" s="1"/>
  <c r="F44" i="4" s="1"/>
  <c r="I22" i="11"/>
  <c r="J14" i="11"/>
  <c r="I14" i="11"/>
  <c r="J12" i="11"/>
  <c r="I12" i="11"/>
  <c r="AC121" i="1"/>
  <c r="AE121" i="1"/>
  <c r="AC122" i="1"/>
  <c r="AE122" i="1"/>
  <c r="AC123" i="1"/>
  <c r="AE123" i="1"/>
  <c r="AC124" i="1"/>
  <c r="AE124" i="1"/>
  <c r="AC125" i="1"/>
  <c r="AE125" i="1"/>
  <c r="AC126" i="1"/>
  <c r="AE126" i="1"/>
  <c r="AC127" i="1"/>
  <c r="AE127" i="1"/>
  <c r="AC129" i="1"/>
  <c r="AE129" i="1"/>
  <c r="AC130" i="1"/>
  <c r="AE130" i="1"/>
  <c r="AC131" i="1"/>
  <c r="AE131" i="1"/>
  <c r="AC132" i="1"/>
  <c r="AE132" i="1"/>
  <c r="AC133" i="1"/>
  <c r="AE133" i="1"/>
  <c r="AC134" i="1"/>
  <c r="AE134" i="1"/>
  <c r="AC135" i="1"/>
  <c r="AE135" i="1"/>
  <c r="AC137" i="1"/>
  <c r="AE137" i="1"/>
  <c r="AC138" i="1"/>
  <c r="AE138" i="1"/>
  <c r="AC139" i="1"/>
  <c r="AE139" i="1"/>
  <c r="AC140" i="1"/>
  <c r="AE140" i="1"/>
  <c r="AC142" i="1"/>
  <c r="AE142" i="1"/>
  <c r="AC143" i="1"/>
  <c r="AE143" i="1"/>
  <c r="AC144" i="1"/>
  <c r="AE144" i="1"/>
  <c r="AC145" i="1"/>
  <c r="AE145" i="1"/>
  <c r="AC147" i="1"/>
  <c r="AE147" i="1"/>
  <c r="AC148" i="1"/>
  <c r="AE148" i="1"/>
  <c r="AC149" i="1"/>
  <c r="AE149" i="1"/>
  <c r="AC150" i="1"/>
  <c r="AE150" i="1"/>
  <c r="AC151" i="1"/>
  <c r="AE151" i="1"/>
  <c r="AC152" i="1"/>
  <c r="AE152" i="1"/>
  <c r="AC153" i="1"/>
  <c r="AE153" i="1"/>
  <c r="AC155" i="1"/>
  <c r="AE155" i="1"/>
  <c r="AC156" i="1"/>
  <c r="AE156" i="1"/>
  <c r="AC157" i="1"/>
  <c r="AE157" i="1"/>
  <c r="AC158" i="1"/>
  <c r="AE158" i="1"/>
  <c r="AC159" i="1"/>
  <c r="AE159" i="1"/>
  <c r="AC161" i="1"/>
  <c r="AE161" i="1"/>
  <c r="AC162" i="1"/>
  <c r="AE162" i="1"/>
  <c r="AC163" i="1"/>
  <c r="AE163" i="1"/>
  <c r="AC164" i="1"/>
  <c r="AE164" i="1"/>
  <c r="AE112" i="1"/>
  <c r="AE113" i="1"/>
  <c r="AE114" i="1"/>
  <c r="AE115" i="1"/>
  <c r="AE116" i="1"/>
  <c r="AE117" i="1"/>
  <c r="AE118" i="1"/>
  <c r="AE119" i="1"/>
  <c r="AE111" i="1"/>
  <c r="AC112" i="1"/>
  <c r="AC113" i="1"/>
  <c r="AC114" i="1"/>
  <c r="AC115" i="1"/>
  <c r="AC116" i="1"/>
  <c r="AC117" i="1"/>
  <c r="AC118" i="1"/>
  <c r="AC119" i="1"/>
  <c r="AC111" i="1"/>
  <c r="F58" i="1"/>
  <c r="G55" i="10"/>
  <c r="G56" i="10"/>
  <c r="AG163" i="1" s="1"/>
  <c r="G57" i="10"/>
  <c r="AG164" i="1" s="1"/>
  <c r="G54" i="10"/>
  <c r="AG161" i="1" s="1"/>
  <c r="G49" i="10"/>
  <c r="AG156" i="1"/>
  <c r="G50" i="10"/>
  <c r="R14" i="10" s="1"/>
  <c r="B48" i="1" s="1"/>
  <c r="G51" i="10"/>
  <c r="AG158" i="1" s="1"/>
  <c r="G52" i="10"/>
  <c r="AG159" i="1" s="1"/>
  <c r="G48" i="10"/>
  <c r="AG155" i="1" s="1"/>
  <c r="G41" i="10"/>
  <c r="AG148" i="1" s="1"/>
  <c r="G42" i="10"/>
  <c r="AG149" i="1" s="1"/>
  <c r="G43" i="10"/>
  <c r="AG150" i="1"/>
  <c r="G44" i="10"/>
  <c r="AG151" i="1" s="1"/>
  <c r="G45" i="10"/>
  <c r="R13" i="10" s="1"/>
  <c r="B47" i="1" s="1"/>
  <c r="G46" i="10"/>
  <c r="AG153" i="1" s="1"/>
  <c r="G40" i="10"/>
  <c r="G36" i="10"/>
  <c r="G37" i="10"/>
  <c r="AG144" i="1" s="1"/>
  <c r="G38" i="10"/>
  <c r="AG145" i="1" s="1"/>
  <c r="G35" i="10"/>
  <c r="AG142" i="1" s="1"/>
  <c r="G31" i="10"/>
  <c r="AG138" i="1" s="1"/>
  <c r="G32" i="10"/>
  <c r="AG139" i="1" s="1"/>
  <c r="G33" i="10"/>
  <c r="AG140" i="1"/>
  <c r="G30" i="10"/>
  <c r="G23" i="10"/>
  <c r="AG130" i="1"/>
  <c r="G24" i="10"/>
  <c r="AG131" i="1" s="1"/>
  <c r="G25" i="10"/>
  <c r="AG132" i="1" s="1"/>
  <c r="G26" i="10"/>
  <c r="AG133" i="1" s="1"/>
  <c r="G27" i="10"/>
  <c r="AG134" i="1"/>
  <c r="G28" i="10"/>
  <c r="AG135" i="1" s="1"/>
  <c r="G22" i="10"/>
  <c r="AG129" i="1"/>
  <c r="G15" i="10"/>
  <c r="AG122" i="1" s="1"/>
  <c r="G16" i="10"/>
  <c r="AG123" i="1"/>
  <c r="G17" i="10"/>
  <c r="AG124" i="1" s="1"/>
  <c r="G18" i="10"/>
  <c r="AG125" i="1" s="1"/>
  <c r="G19" i="10"/>
  <c r="G20" i="10"/>
  <c r="AG127" i="1" s="1"/>
  <c r="G14" i="10"/>
  <c r="G5" i="10"/>
  <c r="AG112" i="1" s="1"/>
  <c r="G6" i="10"/>
  <c r="AG113" i="1" s="1"/>
  <c r="G7" i="10"/>
  <c r="AG114" i="1" s="1"/>
  <c r="G8" i="10"/>
  <c r="AG115" i="1"/>
  <c r="G9" i="10"/>
  <c r="AG116" i="1" s="1"/>
  <c r="G10" i="10"/>
  <c r="AG117" i="1" s="1"/>
  <c r="G11" i="10"/>
  <c r="AG118" i="1" s="1"/>
  <c r="G12" i="10"/>
  <c r="AG119" i="1" s="1"/>
  <c r="G4" i="10"/>
  <c r="N14" i="10"/>
  <c r="N13" i="10"/>
  <c r="N12" i="10"/>
  <c r="N11" i="10"/>
  <c r="N10" i="10"/>
  <c r="N9" i="10"/>
  <c r="N8" i="10"/>
  <c r="M25" i="1"/>
  <c r="R40" i="1"/>
  <c r="R41" i="1"/>
  <c r="R42" i="1"/>
  <c r="R43" i="1"/>
  <c r="R44" i="1"/>
  <c r="R45" i="1"/>
  <c r="R46" i="1"/>
  <c r="R47" i="1"/>
  <c r="R48" i="1"/>
  <c r="N26" i="1"/>
  <c r="N27" i="1"/>
  <c r="N28" i="1"/>
  <c r="N29" i="1"/>
  <c r="N30" i="1"/>
  <c r="N31" i="1"/>
  <c r="N32" i="1"/>
  <c r="N33" i="1"/>
  <c r="N34" i="1"/>
  <c r="N25" i="1"/>
  <c r="Q13" i="1"/>
  <c r="O26" i="1" s="1"/>
  <c r="Q14" i="1"/>
  <c r="O27" i="1" s="1"/>
  <c r="Q15" i="1"/>
  <c r="O28" i="1" s="1"/>
  <c r="Q16" i="1"/>
  <c r="O29" i="1" s="1"/>
  <c r="Q17" i="1"/>
  <c r="O30" i="1" s="1"/>
  <c r="Q18" i="1"/>
  <c r="O31" i="1" s="1"/>
  <c r="Q19" i="1"/>
  <c r="O32" i="1" s="1"/>
  <c r="Q20" i="1"/>
  <c r="O33" i="1"/>
  <c r="Q21" i="1"/>
  <c r="O34" i="1" s="1"/>
  <c r="Q12" i="1"/>
  <c r="O25" i="1" s="1"/>
  <c r="P40" i="1"/>
  <c r="P41" i="1"/>
  <c r="P42" i="1"/>
  <c r="P43" i="1"/>
  <c r="P44" i="1"/>
  <c r="P45" i="1"/>
  <c r="P46" i="1"/>
  <c r="P47" i="1"/>
  <c r="P48" i="1"/>
  <c r="P39" i="1"/>
  <c r="R39" i="1"/>
  <c r="T17" i="1"/>
  <c r="P30" i="1" s="1"/>
  <c r="T14" i="1"/>
  <c r="P27" i="1" s="1"/>
  <c r="T15" i="1"/>
  <c r="P28" i="1" s="1"/>
  <c r="T16" i="1"/>
  <c r="P29" i="1" s="1"/>
  <c r="T18" i="1"/>
  <c r="P31" i="1" s="1"/>
  <c r="T19" i="1"/>
  <c r="P32" i="1" s="1"/>
  <c r="T20" i="1"/>
  <c r="P33" i="1" s="1"/>
  <c r="T21" i="1"/>
  <c r="P34" i="1" s="1"/>
  <c r="T13" i="1"/>
  <c r="P26" i="1" s="1"/>
  <c r="B46" i="5"/>
  <c r="C46" i="5" s="1"/>
  <c r="I27" i="5" s="1"/>
  <c r="B45" i="5"/>
  <c r="B44" i="5"/>
  <c r="E44" i="5" s="1"/>
  <c r="C29" i="5" s="1"/>
  <c r="B41" i="5"/>
  <c r="B38" i="5"/>
  <c r="E38" i="5" s="1"/>
  <c r="R27" i="1"/>
  <c r="R28" i="1"/>
  <c r="R29" i="1"/>
  <c r="R31" i="1"/>
  <c r="R32" i="1"/>
  <c r="R33" i="1"/>
  <c r="R34" i="1"/>
  <c r="M27" i="1"/>
  <c r="M28" i="1"/>
  <c r="M29" i="1"/>
  <c r="M31" i="1"/>
  <c r="M32" i="1"/>
  <c r="M33" i="1"/>
  <c r="M34" i="1"/>
  <c r="F5" i="4"/>
  <c r="B10" i="4"/>
  <c r="B11" i="4" s="1"/>
  <c r="B8" i="4"/>
  <c r="B9" i="4" s="1"/>
  <c r="B6" i="4"/>
  <c r="B7" i="4" s="1"/>
  <c r="F8" i="4"/>
  <c r="F7" i="4"/>
  <c r="F6" i="4"/>
  <c r="B5" i="5"/>
  <c r="F9" i="4"/>
  <c r="B17" i="4"/>
  <c r="B20" i="1" s="1"/>
  <c r="B21" i="4"/>
  <c r="B30" i="4" s="1"/>
  <c r="B23" i="4"/>
  <c r="B40" i="5"/>
  <c r="E40" i="5" s="1"/>
  <c r="I23" i="5" s="1"/>
  <c r="B39" i="5"/>
  <c r="E39" i="5" s="1"/>
  <c r="F17" i="5" s="1"/>
  <c r="R26" i="1"/>
  <c r="B47" i="5"/>
  <c r="D47" i="5" s="1"/>
  <c r="T12" i="1"/>
  <c r="P25" i="1" s="1"/>
  <c r="R25" i="1"/>
  <c r="U12" i="1"/>
  <c r="U13" i="1"/>
  <c r="R30" i="1"/>
  <c r="U21" i="1"/>
  <c r="U20" i="1"/>
  <c r="U19" i="1"/>
  <c r="U18" i="1"/>
  <c r="U17" i="1"/>
  <c r="U16" i="1"/>
  <c r="U15" i="1"/>
  <c r="U14" i="1"/>
  <c r="F51" i="1" l="1"/>
  <c r="F53" i="1"/>
  <c r="C44" i="5"/>
  <c r="C30" i="5" s="1"/>
  <c r="F35" i="4"/>
  <c r="C17" i="11" s="1"/>
  <c r="I17" i="11" s="1"/>
  <c r="D44" i="5"/>
  <c r="C25" i="5" s="1"/>
  <c r="G13" i="10"/>
  <c r="G39" i="10"/>
  <c r="AG146" i="1" s="1"/>
  <c r="J16" i="11"/>
  <c r="B13" i="4"/>
  <c r="B17" i="1" s="1"/>
  <c r="D46" i="5"/>
  <c r="I28" i="5" s="1"/>
  <c r="P13" i="10"/>
  <c r="B29" i="1" s="1"/>
  <c r="AG152" i="1"/>
  <c r="G34" i="10"/>
  <c r="AG141" i="1" s="1"/>
  <c r="AG157" i="1"/>
  <c r="G47" i="10"/>
  <c r="AG154" i="1" s="1"/>
  <c r="J18" i="11"/>
  <c r="J29" i="11" s="1"/>
  <c r="C31" i="5"/>
  <c r="C32" i="5"/>
  <c r="AG121" i="1"/>
  <c r="AA54" i="1"/>
  <c r="L25" i="5"/>
  <c r="L28" i="5"/>
  <c r="L31" i="5"/>
  <c r="C39" i="5"/>
  <c r="I24" i="5"/>
  <c r="I20" i="5"/>
  <c r="I30" i="5"/>
  <c r="D38" i="5"/>
  <c r="C19" i="5" s="1"/>
  <c r="D39" i="5"/>
  <c r="F22" i="5" s="1"/>
  <c r="C38" i="5"/>
  <c r="C21" i="5" s="1"/>
  <c r="I16" i="11"/>
  <c r="B14" i="4"/>
  <c r="F12" i="1" s="1"/>
  <c r="B12" i="4"/>
  <c r="B12" i="1" s="1"/>
  <c r="C20" i="5"/>
  <c r="C17" i="5"/>
  <c r="C23" i="5"/>
  <c r="P9" i="10"/>
  <c r="B25" i="1" s="1"/>
  <c r="AG120" i="1"/>
  <c r="E45" i="5"/>
  <c r="C45" i="5"/>
  <c r="AG111" i="1"/>
  <c r="G3" i="10"/>
  <c r="AG162" i="1"/>
  <c r="G53" i="10"/>
  <c r="G21" i="10"/>
  <c r="Z54" i="1"/>
  <c r="D45" i="5"/>
  <c r="C40" i="5"/>
  <c r="D40" i="5"/>
  <c r="B15" i="4"/>
  <c r="F17" i="1" s="1"/>
  <c r="C41" i="5"/>
  <c r="E41" i="5"/>
  <c r="C27" i="5"/>
  <c r="I17" i="5"/>
  <c r="G29" i="11"/>
  <c r="AG137" i="1"/>
  <c r="G29" i="10"/>
  <c r="F20" i="5"/>
  <c r="C47" i="5"/>
  <c r="E47" i="5"/>
  <c r="T13" i="10"/>
  <c r="B49" i="1" s="1"/>
  <c r="B56" i="1" s="1"/>
  <c r="F46" i="1" s="1"/>
  <c r="AG147" i="1"/>
  <c r="E46" i="5"/>
  <c r="F23" i="5"/>
  <c r="C26" i="5"/>
  <c r="J17" i="11"/>
  <c r="B26" i="4"/>
  <c r="D41" i="5"/>
  <c r="AG126" i="1"/>
  <c r="R9" i="10"/>
  <c r="F27" i="1" s="1"/>
  <c r="AG143" i="1"/>
  <c r="B54" i="4"/>
  <c r="F40" i="1" s="1"/>
  <c r="P22" i="4"/>
  <c r="C24" i="5" l="1"/>
  <c r="F19" i="5"/>
  <c r="P14" i="10"/>
  <c r="B30" i="1" s="1"/>
  <c r="C18" i="11"/>
  <c r="C29" i="11" s="1"/>
  <c r="I31" i="5"/>
  <c r="I25" i="5"/>
  <c r="F16" i="5"/>
  <c r="C30" i="11"/>
  <c r="D4" i="4" s="1"/>
  <c r="P21" i="4" s="1"/>
  <c r="Q49" i="4" s="1"/>
  <c r="C28" i="5"/>
  <c r="P12" i="10"/>
  <c r="B28" i="1" s="1"/>
  <c r="AB54" i="1"/>
  <c r="F23" i="1" s="1"/>
  <c r="C16" i="5"/>
  <c r="F21" i="5"/>
  <c r="F18" i="5"/>
  <c r="C15" i="5"/>
  <c r="C18" i="5"/>
  <c r="F15" i="5"/>
  <c r="C22" i="5"/>
  <c r="R58" i="4"/>
  <c r="R54" i="4"/>
  <c r="R50" i="4"/>
  <c r="R53" i="4"/>
  <c r="R49" i="4"/>
  <c r="R56" i="4"/>
  <c r="R48" i="4"/>
  <c r="R55" i="4"/>
  <c r="R51" i="4"/>
  <c r="R57" i="4"/>
  <c r="R52" i="4"/>
  <c r="F31" i="5"/>
  <c r="F25" i="5"/>
  <c r="F28" i="5"/>
  <c r="I29" i="5"/>
  <c r="I32" i="5"/>
  <c r="I26" i="5"/>
  <c r="L29" i="5"/>
  <c r="L32" i="5"/>
  <c r="L26" i="5"/>
  <c r="L17" i="5"/>
  <c r="L20" i="5"/>
  <c r="L23" i="5"/>
  <c r="F47" i="1"/>
  <c r="AG160" i="1"/>
  <c r="P15" i="10"/>
  <c r="B31" i="1" s="1"/>
  <c r="F24" i="5"/>
  <c r="F27" i="5"/>
  <c r="F30" i="5"/>
  <c r="I27" i="4"/>
  <c r="I29" i="4"/>
  <c r="I30" i="4"/>
  <c r="I28" i="4"/>
  <c r="F18" i="4"/>
  <c r="F49" i="1"/>
  <c r="L19" i="5"/>
  <c r="L16" i="5"/>
  <c r="L22" i="5"/>
  <c r="L30" i="5"/>
  <c r="L27" i="5"/>
  <c r="L24" i="5"/>
  <c r="P11" i="10"/>
  <c r="B27" i="1" s="1"/>
  <c r="AG136" i="1"/>
  <c r="L15" i="5"/>
  <c r="L18" i="5"/>
  <c r="L21" i="5"/>
  <c r="I19" i="5"/>
  <c r="I16" i="5"/>
  <c r="I22" i="5"/>
  <c r="AG128" i="1"/>
  <c r="P10" i="10"/>
  <c r="B26" i="1" s="1"/>
  <c r="F29" i="5"/>
  <c r="F32" i="5"/>
  <c r="F26" i="5"/>
  <c r="B27" i="4"/>
  <c r="B28" i="4"/>
  <c r="I21" i="5"/>
  <c r="I15" i="5"/>
  <c r="I18" i="5"/>
  <c r="G58" i="10"/>
  <c r="AG165" i="1" s="1"/>
  <c r="P8" i="10"/>
  <c r="B24" i="1" s="1"/>
  <c r="AG110" i="1"/>
  <c r="I18" i="11" l="1"/>
  <c r="I29" i="11" s="1"/>
  <c r="Q48" i="4"/>
  <c r="Q51" i="4"/>
  <c r="Q55" i="4"/>
  <c r="Q56" i="4"/>
  <c r="Q53" i="4"/>
  <c r="Q57" i="4"/>
  <c r="Q54" i="4"/>
  <c r="Q58" i="4"/>
  <c r="Q50" i="4"/>
  <c r="Q52" i="4"/>
  <c r="R59" i="4"/>
  <c r="Q22" i="4" s="1"/>
  <c r="O22" i="4" s="1"/>
  <c r="F19" i="1"/>
  <c r="B33" i="1"/>
  <c r="Q59" i="4" l="1"/>
  <c r="Q21" i="4" s="1"/>
  <c r="O21" i="4" s="1"/>
  <c r="O23" i="4" s="1"/>
  <c r="O24" i="4" s="1"/>
  <c r="F10" i="4" s="1"/>
  <c r="B44" i="1" s="1"/>
  <c r="F45" i="1" s="1"/>
  <c r="F20" i="1"/>
  <c r="G27" i="4" s="1"/>
  <c r="G28" i="4" l="1"/>
  <c r="H28" i="4" s="1"/>
  <c r="G29" i="4"/>
  <c r="H29" i="4" s="1"/>
  <c r="F29" i="4" s="1"/>
  <c r="G30" i="4"/>
  <c r="H30" i="4" s="1"/>
  <c r="F44" i="1"/>
  <c r="F48" i="1" s="1"/>
  <c r="H27" i="4"/>
  <c r="F50" i="1"/>
  <c r="F55" i="1" l="1"/>
  <c r="F54" i="1"/>
  <c r="J27" i="4"/>
  <c r="E32" i="11" s="1"/>
  <c r="F27" i="4"/>
  <c r="C32" i="11" s="1"/>
  <c r="F28" i="4"/>
  <c r="C33" i="11" s="1"/>
  <c r="J30" i="4"/>
  <c r="E35" i="11" s="1"/>
  <c r="F30" i="4"/>
  <c r="C35" i="11" s="1"/>
  <c r="J28" i="4"/>
  <c r="E33" i="11" s="1"/>
  <c r="B24" i="4"/>
  <c r="J29" i="4"/>
  <c r="E34" i="11" s="1"/>
  <c r="C34" i="11"/>
  <c r="F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 Pilcher</author>
    <author>Shawn Anderson</author>
    <author>Katie Catanzaro</author>
  </authors>
  <commentList>
    <comment ref="A9" authorId="0" shapeId="0" xr:uid="{00000000-0006-0000-0000-000001000000}">
      <text>
        <r>
          <rPr>
            <sz val="8"/>
            <color indexed="81"/>
            <rFont val="Tahoma"/>
            <family val="2"/>
          </rPr>
          <t xml:space="preserve">Incorporated in to household 1 living expenses. </t>
        </r>
      </text>
    </comment>
    <comment ref="E9" authorId="0" shapeId="0" xr:uid="{00000000-0006-0000-0000-000002000000}">
      <text>
        <r>
          <rPr>
            <sz val="8"/>
            <color indexed="81"/>
            <rFont val="Tahoma"/>
            <family val="2"/>
          </rPr>
          <t>Incorporated in to household 2 living expenses.</t>
        </r>
      </text>
    </comment>
    <comment ref="A14" authorId="0" shapeId="0" xr:uid="{00000000-0006-0000-0000-000003000000}">
      <text>
        <r>
          <rPr>
            <sz val="8"/>
            <color indexed="81"/>
            <rFont val="Tahoma"/>
            <family val="2"/>
          </rPr>
          <t>Incorporated in to household 1 living expenses.</t>
        </r>
      </text>
    </comment>
    <comment ref="E14" authorId="0" shapeId="0" xr:uid="{00000000-0006-0000-0000-000004000000}">
      <text>
        <r>
          <rPr>
            <sz val="8"/>
            <color indexed="81"/>
            <rFont val="Tahoma"/>
            <family val="2"/>
          </rPr>
          <t>Incorporated in to household 2 living expenses.</t>
        </r>
      </text>
    </comment>
    <comment ref="E19" authorId="0" shapeId="0" xr:uid="{00000000-0006-0000-0000-000005000000}">
      <text>
        <r>
          <rPr>
            <sz val="8"/>
            <color indexed="81"/>
            <rFont val="Tahoma"/>
            <family val="2"/>
          </rPr>
          <t>Incorporated in to household 1 living expenses.</t>
        </r>
      </text>
    </comment>
    <comment ref="A36" authorId="1" shapeId="0" xr:uid="{00000000-0006-0000-0000-000006000000}">
      <text>
        <r>
          <rPr>
            <b/>
            <sz val="8"/>
            <color indexed="81"/>
            <rFont val="Tahoma"/>
            <family val="2"/>
          </rPr>
          <t xml:space="preserve">Household 1 = </t>
        </r>
        <r>
          <rPr>
            <sz val="8"/>
            <color indexed="81"/>
            <rFont val="Tahoma"/>
            <family val="2"/>
          </rPr>
          <t xml:space="preserve">
Consolidates applicants 1 &amp; 2 + self-employed applicant. 
</t>
        </r>
        <r>
          <rPr>
            <b/>
            <sz val="8"/>
            <color indexed="81"/>
            <rFont val="Tahoma"/>
            <family val="2"/>
          </rPr>
          <t xml:space="preserve">Benchmark Living Expenses = </t>
        </r>
        <r>
          <rPr>
            <sz val="8"/>
            <color indexed="81"/>
            <rFont val="Tahoma"/>
            <family val="2"/>
          </rPr>
          <t xml:space="preserve">Includes provision for one house and one motor vehicle.
</t>
        </r>
      </text>
    </comment>
    <comment ref="A37" authorId="0" shapeId="0" xr:uid="{00000000-0006-0000-0000-000007000000}">
      <text>
        <r>
          <rPr>
            <b/>
            <sz val="8"/>
            <color indexed="81"/>
            <rFont val="Tahoma"/>
            <family val="2"/>
          </rPr>
          <t xml:space="preserve">Household 2 = </t>
        </r>
        <r>
          <rPr>
            <sz val="8"/>
            <color indexed="81"/>
            <rFont val="Tahoma"/>
            <family val="2"/>
          </rPr>
          <t xml:space="preserve">
Consolidates applicants 3 &amp; 4.  
</t>
        </r>
        <r>
          <rPr>
            <b/>
            <sz val="8"/>
            <color indexed="81"/>
            <rFont val="Tahoma"/>
            <family val="2"/>
          </rPr>
          <t>Benchmark Living Expenses =</t>
        </r>
        <r>
          <rPr>
            <sz val="8"/>
            <color indexed="81"/>
            <rFont val="Tahoma"/>
            <family val="2"/>
          </rPr>
          <t xml:space="preserve"> Includes provision for one house and one motor vehicle.</t>
        </r>
        <r>
          <rPr>
            <sz val="9"/>
            <color indexed="81"/>
            <rFont val="Tahoma"/>
            <family val="2"/>
          </rPr>
          <t xml:space="preserve">
</t>
        </r>
      </text>
    </comment>
    <comment ref="A38" authorId="1" shapeId="0" xr:uid="{00000000-0006-0000-0000-000008000000}">
      <text>
        <r>
          <rPr>
            <sz val="8"/>
            <color indexed="81"/>
            <rFont val="Tahoma"/>
            <family val="2"/>
          </rPr>
          <t xml:space="preserve">Add additional children if there are more than stated above 
</t>
        </r>
      </text>
    </comment>
    <comment ref="A39" authorId="1" shapeId="0" xr:uid="{00000000-0006-0000-0000-000009000000}">
      <text>
        <r>
          <rPr>
            <sz val="8"/>
            <color indexed="81"/>
            <rFont val="Tahoma"/>
            <family val="2"/>
          </rPr>
          <t xml:space="preserve">Add additional vehicles if more than one per household
</t>
        </r>
      </text>
    </comment>
    <comment ref="A46" authorId="2" shapeId="0" xr:uid="{00000000-0006-0000-0000-00000A000000}">
      <text>
        <r>
          <rPr>
            <sz val="8"/>
            <color indexed="81"/>
            <rFont val="Tahoma"/>
            <family val="2"/>
          </rPr>
          <t>To be loaded manually into Symtrix by selecting Other and entering the description and amount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Dylan Dixon</author>
  </authors>
  <commentList>
    <comment ref="B3" authorId="0" shapeId="0" xr:uid="{00000000-0006-0000-0200-000001000000}">
      <text>
        <r>
          <rPr>
            <sz val="8"/>
            <color indexed="81"/>
            <rFont val="Tahoma"/>
            <family val="2"/>
          </rPr>
          <t>Autofilled from LAC worksheet</t>
        </r>
      </text>
    </comment>
    <comment ref="C9" authorId="0" shapeId="0" xr:uid="{00000000-0006-0000-0200-000002000000}">
      <text>
        <r>
          <rPr>
            <sz val="8"/>
            <color indexed="81"/>
            <rFont val="Tahoma"/>
            <family val="2"/>
          </rPr>
          <t>Enter most recent year e.g. 30/6/19</t>
        </r>
      </text>
    </comment>
    <comment ref="E9" authorId="0" shapeId="0" xr:uid="{00000000-0006-0000-0200-000003000000}">
      <text>
        <r>
          <rPr>
            <sz val="8"/>
            <color indexed="81"/>
            <rFont val="Tahoma"/>
            <family val="2"/>
          </rPr>
          <t>Enter first prior year e.g. 30/6/18</t>
        </r>
      </text>
    </comment>
    <comment ref="G9" authorId="0" shapeId="0" xr:uid="{00000000-0006-0000-0200-000004000000}">
      <text>
        <r>
          <rPr>
            <sz val="8"/>
            <color indexed="81"/>
            <rFont val="Tahoma"/>
            <family val="2"/>
          </rPr>
          <t>Enter second prior year e.g. 30/6/17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Shawn Anderson</author>
    <author>Leann Pilcher</author>
    <author>tc={F8958AC5-9AD8-4BCC-8D5E-D58D23405B09}</author>
  </authors>
  <commentList>
    <comment ref="E9" authorId="0" shapeId="0" xr:uid="{00000000-0006-0000-0400-000001000000}">
      <text>
        <r>
          <rPr>
            <b/>
            <sz val="8"/>
            <color indexed="81"/>
            <rFont val="Tahoma"/>
            <family val="2"/>
          </rPr>
          <t>Shawn Anderson:</t>
        </r>
        <r>
          <rPr>
            <sz val="8"/>
            <color indexed="81"/>
            <rFont val="Tahoma"/>
            <family val="2"/>
          </rPr>
          <t xml:space="preserve">
Includes Rates &amp; Home &amp; Contents Insurance</t>
        </r>
      </text>
    </comment>
    <comment ref="E11" authorId="0" shapeId="0" xr:uid="{00000000-0006-0000-0400-000002000000}">
      <text>
        <r>
          <rPr>
            <b/>
            <sz val="8"/>
            <color indexed="81"/>
            <rFont val="Tahoma"/>
            <family val="2"/>
          </rPr>
          <t>Shawn Anderson:</t>
        </r>
        <r>
          <rPr>
            <sz val="8"/>
            <color indexed="81"/>
            <rFont val="Tahoma"/>
            <family val="2"/>
          </rPr>
          <t xml:space="preserve">
Auto adds to total expenses when rent is included</t>
        </r>
      </text>
    </comment>
    <comment ref="N21" authorId="1" shapeId="0" xr:uid="{00000000-0006-0000-0400-000003000000}">
      <text>
        <r>
          <rPr>
            <b/>
            <sz val="9"/>
            <color indexed="81"/>
            <rFont val="Tahoma"/>
            <family val="2"/>
          </rPr>
          <t>Leann Pilcher:</t>
        </r>
        <r>
          <rPr>
            <sz val="9"/>
            <color indexed="81"/>
            <rFont val="Tahoma"/>
            <family val="2"/>
          </rPr>
          <t xml:space="preserve">
Household 1 </t>
        </r>
      </text>
    </comment>
    <comment ref="N22" authorId="1" shapeId="0" xr:uid="{00000000-0006-0000-0400-000004000000}">
      <text>
        <r>
          <rPr>
            <b/>
            <sz val="9"/>
            <color indexed="81"/>
            <rFont val="Tahoma"/>
            <family val="2"/>
          </rPr>
          <t>Leann Pilcher:</t>
        </r>
        <r>
          <rPr>
            <sz val="9"/>
            <color indexed="81"/>
            <rFont val="Tahoma"/>
            <family val="2"/>
          </rPr>
          <t xml:space="preserve">
Household 2 
</t>
        </r>
      </text>
    </comment>
    <comment ref="F44" authorId="2" shapeId="0" xr:uid="{F8958AC5-9AD8-4BCC-8D5E-D58D23405B09}">
      <text>
        <t>[Threaded comment]
Your version of Excel allows you to read this threaded comment; however, any edits to it will get removed if the file is opened in a newer version of Excel. Learn more: https://go.microsoft.com/fwlink/?linkid=870924
Comment:
    Gross self-employed used for DTI &amp; LTI calculations</t>
      </text>
    </comment>
  </commentList>
</comments>
</file>

<file path=xl/sharedStrings.xml><?xml version="1.0" encoding="utf-8"?>
<sst xmlns="http://schemas.openxmlformats.org/spreadsheetml/2006/main" count="692" uniqueCount="380">
  <si>
    <t>Applicant 1</t>
  </si>
  <si>
    <t>Gross Annual Income</t>
  </si>
  <si>
    <t>Net Monthly Income</t>
  </si>
  <si>
    <t>Applicant 2</t>
  </si>
  <si>
    <t>New Loan Repayment</t>
  </si>
  <si>
    <t>Affordability</t>
  </si>
  <si>
    <t>Gross Annual Rental Income</t>
  </si>
  <si>
    <t>Motor Bike</t>
  </si>
  <si>
    <t>Total Expenses</t>
  </si>
  <si>
    <t>Applicant 1 Tax</t>
  </si>
  <si>
    <t>Applicant 2 Tax</t>
  </si>
  <si>
    <t>Applicant 3 Tax</t>
  </si>
  <si>
    <t>Applicant 4 Tax</t>
  </si>
  <si>
    <t>Net Income Applicant 1</t>
  </si>
  <si>
    <t>Net Income Applicant 2</t>
  </si>
  <si>
    <t>Net Income Applicant 3</t>
  </si>
  <si>
    <t>Net Income Applicant 4</t>
  </si>
  <si>
    <t>Income</t>
  </si>
  <si>
    <t>No of Children</t>
  </si>
  <si>
    <t>4 Cylinder</t>
  </si>
  <si>
    <t>6 Cylinder</t>
  </si>
  <si>
    <t>8 Cylinder</t>
  </si>
  <si>
    <t>Motorbike</t>
  </si>
  <si>
    <t>Boat/Jet Ski</t>
  </si>
  <si>
    <t>Properties</t>
  </si>
  <si>
    <t xml:space="preserve">Sensitised Rate </t>
  </si>
  <si>
    <t>Visa Repayment</t>
  </si>
  <si>
    <t>New Repayment</t>
  </si>
  <si>
    <t>Other Expenses</t>
  </si>
  <si>
    <t>Other Liabilities</t>
  </si>
  <si>
    <t>Uncommitted Monthly Income</t>
  </si>
  <si>
    <t>Health Ins</t>
  </si>
  <si>
    <t>Private School Fees</t>
  </si>
  <si>
    <t>Other</t>
  </si>
  <si>
    <t>Net Monthly Other</t>
  </si>
  <si>
    <t>Living Expenses</t>
  </si>
  <si>
    <t>Non Taxable Annual Income</t>
  </si>
  <si>
    <t>Net Monthly Non Taxable</t>
  </si>
  <si>
    <t>Contents</t>
  </si>
  <si>
    <t>Expense Adjustment</t>
  </si>
  <si>
    <t>Single</t>
  </si>
  <si>
    <t>Couple</t>
  </si>
  <si>
    <t>Single plus 1</t>
  </si>
  <si>
    <t>Single plus 2</t>
  </si>
  <si>
    <t>Single plus 3</t>
  </si>
  <si>
    <t>Couple plus 1</t>
  </si>
  <si>
    <t>Couple plus 2</t>
  </si>
  <si>
    <t>Couple plus 3</t>
  </si>
  <si>
    <t xml:space="preserve"> </t>
  </si>
  <si>
    <t xml:space="preserve">Other Living </t>
  </si>
  <si>
    <t>Total Gross Income</t>
  </si>
  <si>
    <t>Index to apply - Single</t>
  </si>
  <si>
    <t>Index to apply - Couple</t>
  </si>
  <si>
    <t>Total Living Expense</t>
  </si>
  <si>
    <t>HEM per month</t>
  </si>
  <si>
    <t>Additional Children</t>
  </si>
  <si>
    <t>Additional Vehicle</t>
  </si>
  <si>
    <t>Additional Properties</t>
  </si>
  <si>
    <t>Floor Rate</t>
  </si>
  <si>
    <t xml:space="preserve">Rate to use for repayment </t>
  </si>
  <si>
    <t>Loan Type</t>
  </si>
  <si>
    <t>Residential</t>
  </si>
  <si>
    <t>Other ADI Rate</t>
  </si>
  <si>
    <t>Sensitivity Margin</t>
  </si>
  <si>
    <t>Sensitised Rate</t>
  </si>
  <si>
    <t>Financial Institution</t>
  </si>
  <si>
    <t>Balance</t>
  </si>
  <si>
    <t>Redraw Available</t>
  </si>
  <si>
    <t>Total Loan</t>
  </si>
  <si>
    <t xml:space="preserve">Interest Rate </t>
  </si>
  <si>
    <t>Forecast payout date</t>
  </si>
  <si>
    <t>Security Type</t>
  </si>
  <si>
    <t>Commercial</t>
  </si>
  <si>
    <t>Sensitised Repayments</t>
  </si>
  <si>
    <t>Does the member have existing mortgages</t>
  </si>
  <si>
    <t>Yes</t>
  </si>
  <si>
    <t>No</t>
  </si>
  <si>
    <t>Interest Only Loans</t>
  </si>
  <si>
    <t xml:space="preserve">Term </t>
  </si>
  <si>
    <t>Term</t>
  </si>
  <si>
    <t>Note - IO loans are to be converted to P&amp;I over 300mths for residential and P&amp;I over 180mths for commercial</t>
  </si>
  <si>
    <t>Car Expenses</t>
  </si>
  <si>
    <t>Actual Living Expenses</t>
  </si>
  <si>
    <t>Household Insurance</t>
  </si>
  <si>
    <t>Rates</t>
  </si>
  <si>
    <t>Pay TV</t>
  </si>
  <si>
    <t>Application Number</t>
  </si>
  <si>
    <t>Health Insurance</t>
  </si>
  <si>
    <t>Daycare (after rebate) Fees</t>
  </si>
  <si>
    <t>Average</t>
  </si>
  <si>
    <t>Utilised</t>
  </si>
  <si>
    <t>Applicant 1 T.G.A.I.</t>
  </si>
  <si>
    <t>Applicant 2 T.G.A.I.</t>
  </si>
  <si>
    <t>Applicant 3 T.G.A.I.</t>
  </si>
  <si>
    <t>Applicant 4 T.G.A.I.</t>
  </si>
  <si>
    <t>Living Arrangements Type</t>
  </si>
  <si>
    <t>No. of Dependents</t>
  </si>
  <si>
    <t>Amount</t>
  </si>
  <si>
    <t>Single Rentor-Inc &lt;$60k</t>
  </si>
  <si>
    <t>Single Rentor-Inc &lt;=$100k</t>
  </si>
  <si>
    <t>Single Rentor-Inc &gt;$100k</t>
  </si>
  <si>
    <t>Single Boarder-Inc&lt;$60k</t>
  </si>
  <si>
    <t>Single Boarder-Inc &lt;=$100k</t>
  </si>
  <si>
    <t>Single Boarder-Inc &gt;$100k</t>
  </si>
  <si>
    <t>Single Mortgager-Inc &lt;$60k</t>
  </si>
  <si>
    <t>Single Mortgager-Inc &lt;=$100k</t>
  </si>
  <si>
    <t>Single Mortgager-Inc &gt;$100k</t>
  </si>
  <si>
    <t>Joint Rentor-Inc &lt;$90k</t>
  </si>
  <si>
    <t>Joint Rentor-Inc &lt;=$150k</t>
  </si>
  <si>
    <t>Joint Rentor-Inc &gt;$150k</t>
  </si>
  <si>
    <t>Joint Boarder-Inc &lt;$90k</t>
  </si>
  <si>
    <t>Joint Boarder-Inc &lt;=$150k</t>
  </si>
  <si>
    <t>Joint Boarder-Inc &gt;$150k</t>
  </si>
  <si>
    <t>Joint Mortgager-Inc &lt;$90k</t>
  </si>
  <si>
    <t>Joint Mortgager-Inc &lt;=$150k</t>
  </si>
  <si>
    <t>Joint Mortgager-Inc &gt;$150k</t>
  </si>
  <si>
    <t>Joint with Primary</t>
  </si>
  <si>
    <t>&lt;60,000</t>
  </si>
  <si>
    <t>&lt;=100,000</t>
  </si>
  <si>
    <t>&gt;100,000</t>
  </si>
  <si>
    <t>&lt;90,000</t>
  </si>
  <si>
    <t>&lt;=150,000</t>
  </si>
  <si>
    <t>&gt;150,000</t>
  </si>
  <si>
    <t>(O16&lt;60000,1.1%,IF(O16&lt;=100000,1.2%,IF(O16&gt;=100000,1.3%</t>
  </si>
  <si>
    <t>O16&lt;90000,1.1%,IF(O16&lt;=150000,1.2%,IF(O16&gt;=150000,1.3%)</t>
  </si>
  <si>
    <t>Symtrix updated 15/05/2017</t>
  </si>
  <si>
    <t>Symtrix updated 1/03/2017</t>
  </si>
  <si>
    <t>Symtrix updated 3/10/2017</t>
  </si>
  <si>
    <t>Symtrix updated 1/12/2017</t>
  </si>
  <si>
    <t>Total Declared Living Expenses</t>
  </si>
  <si>
    <t>Benchmark Living Expenses</t>
  </si>
  <si>
    <t>Rent / Board</t>
  </si>
  <si>
    <t>EXPENSES</t>
  </si>
  <si>
    <t>INCOME</t>
  </si>
  <si>
    <t>Total Living Expenses</t>
  </si>
  <si>
    <t>Total Other Monthly Expenses</t>
  </si>
  <si>
    <t xml:space="preserve">Monthly </t>
  </si>
  <si>
    <t>Total Income</t>
  </si>
  <si>
    <t>Term (months)</t>
  </si>
  <si>
    <t>Expense types</t>
  </si>
  <si>
    <t>Declared</t>
  </si>
  <si>
    <t>Benchmark</t>
  </si>
  <si>
    <t>Customer Number/s</t>
  </si>
  <si>
    <t>Applicant Name/s</t>
  </si>
  <si>
    <t>Living Expenses method</t>
  </si>
  <si>
    <t>Existing Mortgage Loans</t>
  </si>
  <si>
    <t>Minimum monthly repayment</t>
  </si>
  <si>
    <t>Months Remaining</t>
  </si>
  <si>
    <t>Monthly Repayments</t>
  </si>
  <si>
    <t>Declared Living Expenses (monthly)</t>
  </si>
  <si>
    <t>Food and Groceries</t>
  </si>
  <si>
    <t>Other Household Expenses</t>
  </si>
  <si>
    <t>Child Support</t>
  </si>
  <si>
    <t>Child Expenses</t>
  </si>
  <si>
    <t>Medical Expenses</t>
  </si>
  <si>
    <t>Other Personal Insurance</t>
  </si>
  <si>
    <t>ATO or SPER debts</t>
  </si>
  <si>
    <t>Watercraft / Caravan</t>
  </si>
  <si>
    <t>Investment House Expenses</t>
  </si>
  <si>
    <t>Owner Occupied Home Expenses</t>
  </si>
  <si>
    <t>Vehicle Expenses</t>
  </si>
  <si>
    <t>Definition</t>
  </si>
  <si>
    <t>Necessary cost of living includes food, entertainment, vehicle expenses, PPR utilities, boat/caravan expenses, investment house expenses.</t>
  </si>
  <si>
    <t>Declared Living Expenses</t>
  </si>
  <si>
    <t>Value of living expenses declared by applicants to cover necessary cost of living expenses as listed above</t>
  </si>
  <si>
    <r>
      <t>Benchmark Living Expenses</t>
    </r>
    <r>
      <rPr>
        <sz val="11"/>
        <rFont val="Calibri"/>
        <family val="2"/>
      </rPr>
      <t xml:space="preserve"> previously referred to as Standard Living Expenses</t>
    </r>
  </si>
  <si>
    <t>Value of living expenses adopted by QCCU based on Household Expenditure Measure (HEM) using various family unit types (e.g. couple +1) and indexed according to income brackets.</t>
  </si>
  <si>
    <t>Benchmark living expenses includes food, expenses for 1 vehicle and PPR utilities, additional vehicles (including boats &amp; bikes) and investment properties are to be added as necessary.</t>
  </si>
  <si>
    <t>previously referred to as Discretionary Expenses</t>
  </si>
  <si>
    <t>Other Expenses includes rent/board, child support, day care and private school fees, other child expenses, health insurance,  insurance (personal) , debts with ATO, SPER, holidays</t>
  </si>
  <si>
    <t>Commitments</t>
  </si>
  <si>
    <t>Repayments on existing mortgage loans, personal loans, credit cards, store cards.  The repayments as detailed in the loan contract should be input in the LAC, it should not include any additional payments made at the discretion of the debtor.</t>
  </si>
  <si>
    <t>Provision to include Rent /Board.</t>
  </si>
  <si>
    <t>Covers and includes</t>
  </si>
  <si>
    <t>Food &amp; Groceries</t>
  </si>
  <si>
    <t>Groceries, butcher, take- away, coffee, work lunches</t>
  </si>
  <si>
    <t>Entertainment &amp; Recreation</t>
  </si>
  <si>
    <t>Restaurants, events, birthdays, presents, alcohol, memberships/subscriptions (e.g. gym, golf, magazines)</t>
  </si>
  <si>
    <t>Insurance, fuel, registration, servicing, repairs, tyres</t>
  </si>
  <si>
    <t>Insurance, rates, electricity, phone, mobile, internet, gas, pay tv, pool/yard maintenance</t>
  </si>
  <si>
    <t>Insurance, rates</t>
  </si>
  <si>
    <t>Boat/Caravan Expenses</t>
  </si>
  <si>
    <t>Insurance, fuel, registration, servicing, repairs</t>
  </si>
  <si>
    <r>
      <t>Includes all types of recreational water craft and accommodation vehicles i.e. boat, yacht, jet ski, caravan, campervan,  camper trailer, 5</t>
    </r>
    <r>
      <rPr>
        <vertAlign val="superscript"/>
        <sz val="11"/>
        <rFont val="Calibri"/>
        <family val="2"/>
      </rPr>
      <t>th</t>
    </r>
    <r>
      <rPr>
        <sz val="11"/>
        <rFont val="Calibri"/>
        <family val="2"/>
      </rPr>
      <t xml:space="preserve"> wheeler, motor home</t>
    </r>
  </si>
  <si>
    <t>Voluntary and mandatory child support payments</t>
  </si>
  <si>
    <t>Day Care &amp; Private School Fees</t>
  </si>
  <si>
    <t>Other Child Expenses</t>
  </si>
  <si>
    <t>Sport costs</t>
  </si>
  <si>
    <t>Prescriptions, medical, dental, optical</t>
  </si>
  <si>
    <t>Insurance (personal)</t>
  </si>
  <si>
    <t>Life insurance, income protection</t>
  </si>
  <si>
    <t>Holidays</t>
  </si>
  <si>
    <t>ATO/SPER debts</t>
  </si>
  <si>
    <t>Basic Living Expenses</t>
  </si>
  <si>
    <t>Discretionary / additional expenses</t>
  </si>
  <si>
    <t>Living Expenses worksheet</t>
  </si>
  <si>
    <t>Annually</t>
  </si>
  <si>
    <t>Annual</t>
  </si>
  <si>
    <t>Weekly</t>
  </si>
  <si>
    <t>Monthly</t>
  </si>
  <si>
    <t>Quarterly</t>
  </si>
  <si>
    <t>Fortnightly</t>
  </si>
  <si>
    <t>Transport and Vehicle Expenses</t>
  </si>
  <si>
    <t>Vehicle registration</t>
  </si>
  <si>
    <t xml:space="preserve">Vehicle maintenance </t>
  </si>
  <si>
    <t>Vehicle insurance</t>
  </si>
  <si>
    <t xml:space="preserve">Motorcycle registration and insurance </t>
  </si>
  <si>
    <t>Watercraft registration and insurance</t>
  </si>
  <si>
    <t>Petrol</t>
  </si>
  <si>
    <t>Public Transport</t>
  </si>
  <si>
    <t>Property Expenses</t>
  </si>
  <si>
    <t>Council Rates</t>
  </si>
  <si>
    <t>Body Corporate fees</t>
  </si>
  <si>
    <t>Home and contents insurances</t>
  </si>
  <si>
    <t>Maintenance</t>
  </si>
  <si>
    <t>Rent</t>
  </si>
  <si>
    <t>Board</t>
  </si>
  <si>
    <t>Services and Utilities</t>
  </si>
  <si>
    <t>Electricity</t>
  </si>
  <si>
    <t>Gas</t>
  </si>
  <si>
    <t>Water</t>
  </si>
  <si>
    <t>Home telephone</t>
  </si>
  <si>
    <t>Mobile telephone</t>
  </si>
  <si>
    <t>Internet</t>
  </si>
  <si>
    <t>Groceries</t>
  </si>
  <si>
    <t>Restaurants</t>
  </si>
  <si>
    <t>Takeaway food</t>
  </si>
  <si>
    <t>Recreation and Entertainment</t>
  </si>
  <si>
    <t>Subscription services eg Pay TV, Music</t>
  </si>
  <si>
    <t>Memberships</t>
  </si>
  <si>
    <t>Travel</t>
  </si>
  <si>
    <t>Medical</t>
  </si>
  <si>
    <t>Sporting fees</t>
  </si>
  <si>
    <t>Clothing and uniforms</t>
  </si>
  <si>
    <t>Child care fees</t>
  </si>
  <si>
    <t>Health and Wellbeing</t>
  </si>
  <si>
    <t>Sports and gym fees</t>
  </si>
  <si>
    <t>Medical expenses</t>
  </si>
  <si>
    <t>Life and personal insurances</t>
  </si>
  <si>
    <t>Private health insurance</t>
  </si>
  <si>
    <t>Transport &amp; Vehicle Expenses</t>
  </si>
  <si>
    <t>Other Living Expenses</t>
  </si>
  <si>
    <t>Monthly Total</t>
  </si>
  <si>
    <t>Monthly sum</t>
  </si>
  <si>
    <t>Enter details</t>
  </si>
  <si>
    <t>Caravan / trailer registration and insurance</t>
  </si>
  <si>
    <t>Other Transport and Vehicle expenses</t>
  </si>
  <si>
    <t>Other Property Expenses</t>
  </si>
  <si>
    <t>Other Services and Utilities</t>
  </si>
  <si>
    <t>Other Food and Groceries</t>
  </si>
  <si>
    <t>Other Recreation and Entertainment</t>
  </si>
  <si>
    <t>HECS</t>
  </si>
  <si>
    <t>SPER</t>
  </si>
  <si>
    <t>Personal Insurance (Life, Health)</t>
  </si>
  <si>
    <t>Life and Health Ins</t>
  </si>
  <si>
    <t>Private school fees</t>
  </si>
  <si>
    <t>Private School</t>
  </si>
  <si>
    <t>Symtrix updated 1/9/2018</t>
  </si>
  <si>
    <t>Most recent year</t>
  </si>
  <si>
    <t>Gross Profit</t>
  </si>
  <si>
    <t>Total Net Annual Income</t>
  </si>
  <si>
    <t>Self-employed income</t>
  </si>
  <si>
    <t>Net Profit before tax</t>
  </si>
  <si>
    <t>Net Profit after tax</t>
  </si>
  <si>
    <r>
      <rPr>
        <i/>
        <sz val="10"/>
        <rFont val="Arial"/>
        <family val="2"/>
      </rPr>
      <t>Less</t>
    </r>
    <r>
      <rPr>
        <sz val="10"/>
        <rFont val="Arial"/>
        <family val="2"/>
      </rPr>
      <t xml:space="preserve"> Tax</t>
    </r>
  </si>
  <si>
    <t>Add-backs</t>
  </si>
  <si>
    <t xml:space="preserve">  Depreciation</t>
  </si>
  <si>
    <t xml:space="preserve">  Interest paid</t>
  </si>
  <si>
    <t xml:space="preserve">  Abnormal expenses</t>
  </si>
  <si>
    <r>
      <rPr>
        <i/>
        <sz val="10"/>
        <rFont val="Arial"/>
        <family val="2"/>
      </rPr>
      <t>Less</t>
    </r>
    <r>
      <rPr>
        <sz val="10"/>
        <rFont val="Arial"/>
        <family val="2"/>
      </rPr>
      <t xml:space="preserve"> Expenses</t>
    </r>
  </si>
  <si>
    <t xml:space="preserve">  Other (enter details)</t>
  </si>
  <si>
    <t>Financial year</t>
  </si>
  <si>
    <t>Prior year 2</t>
  </si>
  <si>
    <t>Prior year 1</t>
  </si>
  <si>
    <t>Affordability assessment</t>
  </si>
  <si>
    <t>Avg most recent and prior year</t>
  </si>
  <si>
    <t>DSR</t>
  </si>
  <si>
    <t>Surplus/(Deficit)</t>
  </si>
  <si>
    <t>Self employed worksheet</t>
  </si>
  <si>
    <t xml:space="preserve">  Leasing expenses</t>
  </si>
  <si>
    <t>Net Surplus</t>
  </si>
  <si>
    <t>New repayment</t>
  </si>
  <si>
    <t xml:space="preserve">  Avg most recent and prior year</t>
  </si>
  <si>
    <t xml:space="preserve">  Most recent year</t>
  </si>
  <si>
    <t xml:space="preserve">  Prior year 1</t>
  </si>
  <si>
    <t xml:space="preserve">  Prior year 2</t>
  </si>
  <si>
    <t>NDI exc new repayment</t>
  </si>
  <si>
    <t>Sensitised Rate Calculation</t>
  </si>
  <si>
    <t>Sep-18 Qtr</t>
  </si>
  <si>
    <t>Jun-18 Qtr</t>
  </si>
  <si>
    <t>Mar-18 Qtr</t>
  </si>
  <si>
    <t>Dec-17 Qtr</t>
  </si>
  <si>
    <t>Cigarettes and Alcohol</t>
  </si>
  <si>
    <t>Other Health and Wellbeing</t>
  </si>
  <si>
    <t>Variance between most recent and prior year 1</t>
  </si>
  <si>
    <t>Variance between previous year 1 and prior year 2</t>
  </si>
  <si>
    <t>Self employed tax calcs</t>
  </si>
  <si>
    <t>Servicing Result</t>
  </si>
  <si>
    <t>Credit Card amortisation calcs</t>
  </si>
  <si>
    <t>Interest rate</t>
  </si>
  <si>
    <t>Limit - Existing</t>
  </si>
  <si>
    <t>Limit - New</t>
  </si>
  <si>
    <t>Repayment - Existing</t>
  </si>
  <si>
    <t>Repayment - New</t>
  </si>
  <si>
    <t>Applicant 3</t>
  </si>
  <si>
    <t>Applicant 4</t>
  </si>
  <si>
    <t>Self-employed Income</t>
  </si>
  <si>
    <t>Total Monthly Income</t>
  </si>
  <si>
    <t>COMMITMENTS</t>
  </si>
  <si>
    <t>Existing Mortgage Loan/s</t>
  </si>
  <si>
    <t>Existing Personal Loan/s</t>
  </si>
  <si>
    <t>Existing Credit Card Limit/s</t>
  </si>
  <si>
    <t>PROPOSED NEW LENDING</t>
  </si>
  <si>
    <t>Proposed New Loan Amount</t>
  </si>
  <si>
    <t>Interest Rate</t>
  </si>
  <si>
    <t>Proposed New Visa Limit</t>
  </si>
  <si>
    <t>Sensitised New Repayment</t>
  </si>
  <si>
    <t>SERVICING SUMMARY</t>
  </si>
  <si>
    <t>Total Other Expenses</t>
  </si>
  <si>
    <t>Total Commitments</t>
  </si>
  <si>
    <t>Net surplus excluding new loan</t>
  </si>
  <si>
    <t>Proposed New Loan repayment</t>
  </si>
  <si>
    <t>Debt Servicing Ratio (DSR)</t>
  </si>
  <si>
    <t>Debt to Income Ratio (DTI)</t>
  </si>
  <si>
    <t>Net Income Surplus (NIS)</t>
  </si>
  <si>
    <t>Loan to Income Ratio (LTI)</t>
  </si>
  <si>
    <t>Loan repayment amortisation calcs</t>
  </si>
  <si>
    <t>Loan amount</t>
  </si>
  <si>
    <t>Actual interest rate</t>
  </si>
  <si>
    <t>Floor rate</t>
  </si>
  <si>
    <t>Buffer rate</t>
  </si>
  <si>
    <t>Sensitised rate</t>
  </si>
  <si>
    <t>Sensitised New repayment</t>
  </si>
  <si>
    <t>Existing debts (balance)*</t>
  </si>
  <si>
    <t>to</t>
  </si>
  <si>
    <t>Balance of QLD</t>
  </si>
  <si>
    <t>"HEM Table 1" equivalent: by Income Level and Residency</t>
  </si>
  <si>
    <t>BASED ON PREDICTED VALUES FROM THE QUANTILE REGRESSIONS</t>
  </si>
  <si>
    <t>Smoothed HEM</t>
  </si>
  <si>
    <t>Total current gross HH income from all sources (measured in current dollars)</t>
  </si>
  <si>
    <t>Living Expense to apply - Applicant 1 &amp; 2</t>
  </si>
  <si>
    <t>Living Expense to apply - Applicant 3 &amp; 4</t>
  </si>
  <si>
    <t>Gross Income</t>
  </si>
  <si>
    <t>Income Band</t>
  </si>
  <si>
    <t>reference field</t>
  </si>
  <si>
    <t>Band 1</t>
  </si>
  <si>
    <t>Band 2</t>
  </si>
  <si>
    <t>Band 3</t>
  </si>
  <si>
    <t>Band 4</t>
  </si>
  <si>
    <t>Band 5</t>
  </si>
  <si>
    <t>Band 6</t>
  </si>
  <si>
    <t>Band 7</t>
  </si>
  <si>
    <t>Band 8</t>
  </si>
  <si>
    <t>Band 9</t>
  </si>
  <si>
    <t>Band 10</t>
  </si>
  <si>
    <t>Band 11</t>
  </si>
  <si>
    <t>Reference Field</t>
  </si>
  <si>
    <t>Living Expense Cat.</t>
  </si>
  <si>
    <t>App 1 &amp; 2</t>
  </si>
  <si>
    <t>App 3 &amp; 4</t>
  </si>
  <si>
    <t>Gross Self Employed</t>
  </si>
  <si>
    <t>Household 1</t>
  </si>
  <si>
    <t xml:space="preserve">Household 2 </t>
  </si>
  <si>
    <t>Subscription services e.g. Pay TV, Music</t>
  </si>
  <si>
    <t xml:space="preserve">Total Living Expense per month </t>
  </si>
  <si>
    <t>Up</t>
  </si>
  <si>
    <r>
      <t xml:space="preserve"> </t>
    </r>
    <r>
      <rPr>
        <b/>
        <sz val="10"/>
        <rFont val="Arial"/>
        <family val="2"/>
      </rPr>
      <t>*</t>
    </r>
    <r>
      <rPr>
        <sz val="10"/>
        <rFont val="Arial"/>
        <family val="2"/>
      </rPr>
      <t xml:space="preserve"> Enter total balance of all existing debts including </t>
    </r>
  </si>
  <si>
    <t xml:space="preserve">    personal loans, mortgage facilities and credit card </t>
  </si>
  <si>
    <t xml:space="preserve">    limits but excluding proposed new loan facility</t>
  </si>
  <si>
    <t xml:space="preserve">        Loan Affordability Calculator</t>
  </si>
  <si>
    <t xml:space="preserve">             Living Expenses Worksheet</t>
  </si>
  <si>
    <t xml:space="preserve">   Version 1.2</t>
  </si>
  <si>
    <t xml:space="preserve">               Self-employed Income Assessment</t>
  </si>
  <si>
    <t xml:space="preserve">Gross avg most recent and prior year </t>
  </si>
  <si>
    <t xml:space="preserve">Net Profit most recent and prior year </t>
  </si>
  <si>
    <t xml:space="preserve">Plus addbacks most recent and prior year </t>
  </si>
  <si>
    <t xml:space="preserve">Minimum Floor Rate </t>
  </si>
  <si>
    <t>Commercial Floor Rate</t>
  </si>
  <si>
    <t xml:space="preserve">                               Loan Affordability Calculator Instructions</t>
  </si>
  <si>
    <t>Version 2.39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</si>
</sst>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 numFmtId="165" formatCode="0.000%"/>
    <numFmt numFmtId="166" formatCode="d/mm/yy;@"/>
    <numFmt numFmtId="167" formatCode="&quot;$&quot;#,##0"/>
    <numFmt numFmtId="168" formatCode="_-&quot;$&quot;* #,##0_-;\-&quot;$&quot;* #,##0_-;_-&quot;$&quot;* &quot;-&quot;??_-;_-@_-"/>
    <numFmt numFmtId="169" formatCode="&quot;$&quot;#,##0;[Red]&quot;$&quot;#,##0"/>
    <numFmt numFmtId="170" formatCode="&quot;$&quot;#,##0.00;[Red]&quot;$&quot;#,##0.00"/>
    <numFmt numFmtId="171" formatCode="d/mm/yyyy;@"/>
  </numFmts>
  <fonts count="66" x14ac:knownFonts="1">
    <font>
      <sz val="10"/>
      <name val="Arial"/>
    </font>
    <font>
      <sz val="11"/>
      <color theme="1"/>
      <name val="Calibri"/>
      <family val="2"/>
      <scheme val="minor"/>
    </font>
    <font>
      <sz val="10"/>
      <name val="Arial"/>
      <family val="2"/>
    </font>
    <font>
      <b/>
      <u/>
      <sz val="14"/>
      <name val="Arial"/>
      <family val="2"/>
    </font>
    <font>
      <u/>
      <sz val="10"/>
      <name val="Arial"/>
      <family val="2"/>
    </font>
    <font>
      <sz val="8"/>
      <name val="Arial"/>
      <family val="2"/>
    </font>
    <font>
      <b/>
      <sz val="10"/>
      <name val="Arial"/>
      <family val="2"/>
    </font>
    <font>
      <sz val="10"/>
      <name val="Arial"/>
      <family val="2"/>
    </font>
    <font>
      <sz val="10"/>
      <name val="Arial"/>
      <family val="2"/>
    </font>
    <font>
      <sz val="8"/>
      <color indexed="81"/>
      <name val="Tahoma"/>
      <family val="2"/>
    </font>
    <font>
      <b/>
      <sz val="8"/>
      <color indexed="81"/>
      <name val="Tahoma"/>
      <family val="2"/>
    </font>
    <font>
      <strike/>
      <sz val="10"/>
      <name val="Arial"/>
      <family val="2"/>
    </font>
    <font>
      <sz val="10"/>
      <name val="Arial"/>
      <family val="2"/>
    </font>
    <font>
      <b/>
      <u/>
      <sz val="10"/>
      <name val="Arial"/>
      <family val="2"/>
    </font>
    <font>
      <sz val="10"/>
      <name val="Arial"/>
      <family val="2"/>
    </font>
    <font>
      <sz val="11"/>
      <name val="Calibri"/>
      <family val="2"/>
    </font>
    <font>
      <b/>
      <sz val="11"/>
      <name val="Calibri"/>
      <family val="2"/>
    </font>
    <font>
      <vertAlign val="superscript"/>
      <sz val="11"/>
      <name val="Calibri"/>
      <family val="2"/>
    </font>
    <font>
      <sz val="10"/>
      <color indexed="8"/>
      <name val="Arial"/>
      <family val="2"/>
    </font>
    <font>
      <b/>
      <sz val="11"/>
      <name val="Arial"/>
      <family val="2"/>
    </font>
    <font>
      <b/>
      <sz val="13"/>
      <name val="Arial"/>
      <family val="2"/>
    </font>
    <font>
      <b/>
      <sz val="13"/>
      <color indexed="8"/>
      <name val="Arial"/>
      <family val="2"/>
    </font>
    <font>
      <b/>
      <i/>
      <sz val="10"/>
      <color indexed="8"/>
      <name val="Arial"/>
      <family val="2"/>
    </font>
    <font>
      <i/>
      <sz val="10"/>
      <color indexed="8"/>
      <name val="Arial"/>
      <family val="2"/>
    </font>
    <font>
      <sz val="10"/>
      <color indexed="9"/>
      <name val="Arial"/>
      <family val="2"/>
    </font>
    <font>
      <b/>
      <sz val="11"/>
      <color indexed="8"/>
      <name val="Arial"/>
      <family val="2"/>
    </font>
    <font>
      <sz val="11"/>
      <color indexed="8"/>
      <name val="Arial"/>
      <family val="2"/>
    </font>
    <font>
      <sz val="10"/>
      <name val="Arial"/>
      <family val="2"/>
    </font>
    <font>
      <i/>
      <sz val="10"/>
      <name val="Arial"/>
      <family val="2"/>
    </font>
    <font>
      <b/>
      <sz val="10"/>
      <color indexed="8"/>
      <name val="Arial"/>
      <family val="2"/>
    </font>
    <font>
      <sz val="10"/>
      <name val="Arial"/>
      <family val="2"/>
    </font>
    <font>
      <b/>
      <sz val="11"/>
      <name val="Times New Roman"/>
      <family val="1"/>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rgb="FFFF0000"/>
      <name val="Calibri"/>
      <family val="2"/>
    </font>
    <font>
      <sz val="11"/>
      <color rgb="FFFF0000"/>
      <name val="Calibri"/>
      <family val="2"/>
    </font>
    <font>
      <sz val="10"/>
      <color theme="0"/>
      <name val="Arial"/>
      <family val="2"/>
    </font>
    <font>
      <b/>
      <sz val="20"/>
      <color theme="0"/>
      <name val="Arial"/>
      <family val="2"/>
    </font>
    <font>
      <sz val="10"/>
      <color rgb="FF305FBE"/>
      <name val="Arial"/>
      <family val="2"/>
    </font>
    <font>
      <b/>
      <i/>
      <sz val="10"/>
      <color theme="1" tint="0.249977111117893"/>
      <name val="Arial"/>
      <family val="2"/>
    </font>
    <font>
      <sz val="11"/>
      <name val="Calibri"/>
      <family val="2"/>
      <scheme val="minor"/>
    </font>
    <font>
      <sz val="10"/>
      <color theme="1"/>
      <name val="Arial"/>
      <family val="2"/>
    </font>
    <font>
      <b/>
      <sz val="22"/>
      <color theme="1"/>
      <name val="Calibri"/>
      <family val="2"/>
      <scheme val="minor"/>
    </font>
    <font>
      <sz val="12"/>
      <color rgb="FFFF0000"/>
      <name val="Arial"/>
      <family val="2"/>
    </font>
    <font>
      <sz val="9"/>
      <color indexed="81"/>
      <name val="Tahoma"/>
      <family val="2"/>
    </font>
    <font>
      <b/>
      <sz val="9"/>
      <color indexed="81"/>
      <name val="Tahoma"/>
      <family val="2"/>
    </font>
    <font>
      <sz val="10"/>
      <color theme="0" tint="-0.14999847407452621"/>
      <name val="Arial"/>
      <family val="2"/>
    </font>
    <font>
      <sz val="20"/>
      <name val="Arial"/>
      <family val="2"/>
    </font>
    <font>
      <sz val="20"/>
      <color indexed="63"/>
      <name val="Arial"/>
      <family val="2"/>
    </font>
    <font>
      <sz val="10"/>
      <color rgb="FF000000"/>
      <name val="Arial"/>
      <family val="2"/>
    </font>
  </fonts>
  <fills count="5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
      <patternFill patternType="solid">
        <fgColor theme="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990000"/>
        <bgColor indexed="64"/>
      </patternFill>
    </fill>
    <fill>
      <patternFill patternType="solid">
        <fgColor rgb="FF33CCFF"/>
        <bgColor indexed="64"/>
      </patternFill>
    </fill>
    <fill>
      <patternFill patternType="solid">
        <fgColor rgb="FF00B485"/>
        <bgColor indexed="64"/>
      </patternFill>
    </fill>
    <fill>
      <patternFill patternType="solid">
        <fgColor rgb="FF652B91"/>
        <bgColor indexed="64"/>
      </patternFill>
    </fill>
    <fill>
      <patternFill patternType="solid">
        <fgColor rgb="FFE62C00"/>
        <bgColor indexed="64"/>
      </patternFill>
    </fill>
    <fill>
      <patternFill patternType="solid">
        <fgColor rgb="FFFF9BDE"/>
        <bgColor indexed="64"/>
      </patternFill>
    </fill>
    <fill>
      <patternFill patternType="solid">
        <fgColor rgb="FFB48500"/>
        <bgColor indexed="64"/>
      </patternFill>
    </fill>
    <fill>
      <patternFill patternType="solid">
        <fgColor theme="9" tint="-0.249977111117893"/>
        <bgColor indexed="64"/>
      </patternFill>
    </fill>
    <fill>
      <patternFill patternType="solid">
        <fgColor rgb="FF0070C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
      <patternFill patternType="solid">
        <fgColor rgb="FFFFCC99"/>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thick">
        <color rgb="FF990000"/>
      </left>
      <right/>
      <top style="thick">
        <color rgb="FF990000"/>
      </top>
      <bottom style="thick">
        <color rgb="FF990000"/>
      </bottom>
      <diagonal/>
    </border>
    <border>
      <left/>
      <right/>
      <top style="thick">
        <color rgb="FF990000"/>
      </top>
      <bottom style="thick">
        <color rgb="FF990000"/>
      </bottom>
      <diagonal/>
    </border>
    <border>
      <left/>
      <right style="thick">
        <color rgb="FF990000"/>
      </right>
      <top style="thick">
        <color rgb="FF990000"/>
      </top>
      <bottom style="thick">
        <color rgb="FF990000"/>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style="thick">
        <color rgb="FF990000"/>
      </left>
      <right/>
      <top style="medium">
        <color rgb="FF00CCFF"/>
      </top>
      <bottom/>
      <diagonal/>
    </border>
    <border>
      <left/>
      <right/>
      <top style="medium">
        <color rgb="FF00CCFF"/>
      </top>
      <bottom/>
      <diagonal/>
    </border>
    <border>
      <left/>
      <right style="thick">
        <color rgb="FF990000"/>
      </right>
      <top style="medium">
        <color rgb="FF00CCFF"/>
      </top>
      <bottom/>
      <diagonal/>
    </border>
    <border>
      <left style="thick">
        <color rgb="FF990000"/>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bottom style="hair">
        <color theme="0" tint="-0.24994659260841701"/>
      </bottom>
      <diagonal/>
    </border>
    <border>
      <left style="medium">
        <color theme="0" tint="-0.24994659260841701"/>
      </left>
      <right/>
      <top/>
      <bottom/>
      <diagonal/>
    </border>
    <border>
      <left/>
      <right style="thick">
        <color rgb="FF990000"/>
      </right>
      <top/>
      <bottom/>
      <diagonal/>
    </border>
    <border>
      <left style="medium">
        <color theme="0" tint="-0.24994659260841701"/>
      </left>
      <right/>
      <top/>
      <bottom style="hair">
        <color theme="0" tint="-0.24994659260841701"/>
      </bottom>
      <diagonal/>
    </border>
    <border>
      <left/>
      <right style="thick">
        <color rgb="FF990000"/>
      </right>
      <top/>
      <bottom style="hair">
        <color theme="0" tint="-0.24994659260841701"/>
      </bottom>
      <diagonal/>
    </border>
    <border>
      <left style="thick">
        <color rgb="FF990000"/>
      </left>
      <right/>
      <top style="medium">
        <color rgb="FF00B485"/>
      </top>
      <bottom/>
      <diagonal/>
    </border>
    <border>
      <left/>
      <right/>
      <top style="medium">
        <color rgb="FF00B485"/>
      </top>
      <bottom/>
      <diagonal/>
    </border>
    <border>
      <left/>
      <right/>
      <top style="medium">
        <color rgb="FF339966"/>
      </top>
      <bottom/>
      <diagonal/>
    </border>
    <border>
      <left/>
      <right style="thick">
        <color rgb="FF990000"/>
      </right>
      <top style="medium">
        <color rgb="FF00B485"/>
      </top>
      <bottom/>
      <diagonal/>
    </border>
    <border>
      <left style="thick">
        <color rgb="FF990000"/>
      </left>
      <right/>
      <top style="medium">
        <color rgb="FF652B91"/>
      </top>
      <bottom/>
      <diagonal/>
    </border>
    <border>
      <left/>
      <right/>
      <top style="medium">
        <color rgb="FF652B91"/>
      </top>
      <bottom/>
      <diagonal/>
    </border>
    <border>
      <left/>
      <right/>
      <top style="medium">
        <color rgb="FF7030A0"/>
      </top>
      <bottom/>
      <diagonal/>
    </border>
    <border>
      <left/>
      <right style="thick">
        <color rgb="FF990000"/>
      </right>
      <top style="medium">
        <color rgb="FF652B91"/>
      </top>
      <bottom/>
      <diagonal/>
    </border>
    <border>
      <left style="thick">
        <color rgb="FF990000"/>
      </left>
      <right/>
      <top style="medium">
        <color rgb="FFE62C00"/>
      </top>
      <bottom/>
      <diagonal/>
    </border>
    <border>
      <left/>
      <right/>
      <top style="medium">
        <color rgb="FFE62C00"/>
      </top>
      <bottom/>
      <diagonal/>
    </border>
    <border>
      <left/>
      <right/>
      <top style="medium">
        <color rgb="FFFF0000"/>
      </top>
      <bottom/>
      <diagonal/>
    </border>
    <border>
      <left/>
      <right style="thick">
        <color rgb="FF990000"/>
      </right>
      <top style="medium">
        <color rgb="FFE62C00"/>
      </top>
      <bottom/>
      <diagonal/>
    </border>
    <border>
      <left style="thick">
        <color rgb="FF990000"/>
      </left>
      <right/>
      <top style="medium">
        <color rgb="FFFF9BDE"/>
      </top>
      <bottom/>
      <diagonal/>
    </border>
    <border>
      <left/>
      <right/>
      <top style="medium">
        <color rgb="FFFF9BDE"/>
      </top>
      <bottom/>
      <diagonal/>
    </border>
    <border>
      <left/>
      <right/>
      <top style="medium">
        <color rgb="FFFF99FF"/>
      </top>
      <bottom/>
      <diagonal/>
    </border>
    <border>
      <left/>
      <right style="thick">
        <color rgb="FF990000"/>
      </right>
      <top style="medium">
        <color rgb="FFFF9BDE"/>
      </top>
      <bottom/>
      <diagonal/>
    </border>
    <border>
      <left style="thick">
        <color rgb="FF990000"/>
      </left>
      <right/>
      <top style="medium">
        <color rgb="FFB48500"/>
      </top>
      <bottom/>
      <diagonal/>
    </border>
    <border>
      <left/>
      <right/>
      <top style="medium">
        <color rgb="FFB48500"/>
      </top>
      <bottom/>
      <diagonal/>
    </border>
    <border>
      <left/>
      <right/>
      <top style="medium">
        <color rgb="FF996633"/>
      </top>
      <bottom/>
      <diagonal/>
    </border>
    <border>
      <left/>
      <right style="thick">
        <color rgb="FF990000"/>
      </right>
      <top style="medium">
        <color rgb="FFB48500"/>
      </top>
      <bottom/>
      <diagonal/>
    </border>
    <border>
      <left/>
      <right/>
      <top style="medium">
        <color rgb="FFE25B00"/>
      </top>
      <bottom/>
      <diagonal/>
    </border>
    <border>
      <left/>
      <right/>
      <top style="medium">
        <color theme="9" tint="-0.24994659260841701"/>
      </top>
      <bottom/>
      <diagonal/>
    </border>
    <border>
      <left/>
      <right style="thick">
        <color rgb="FF990000"/>
      </right>
      <top style="medium">
        <color rgb="FFE25B00"/>
      </top>
      <bottom/>
      <diagonal/>
    </border>
    <border>
      <left/>
      <right/>
      <top/>
      <bottom style="thick">
        <color rgb="FF990000"/>
      </bottom>
      <diagonal/>
    </border>
    <border>
      <left/>
      <right style="thick">
        <color rgb="FF990000"/>
      </right>
      <top/>
      <bottom style="thick">
        <color rgb="FF990000"/>
      </bottom>
      <diagonal/>
    </border>
    <border>
      <left style="thick">
        <color rgb="FF990000"/>
      </left>
      <right/>
      <top/>
      <bottom style="thick">
        <color rgb="FF990000"/>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thick">
        <color rgb="FF990000"/>
      </left>
      <right/>
      <top style="thick">
        <color rgb="FF0070C0"/>
      </top>
      <bottom/>
      <diagonal/>
    </border>
    <border>
      <left/>
      <right/>
      <top style="thick">
        <color rgb="FF0070C0"/>
      </top>
      <bottom/>
      <diagonal/>
    </border>
    <border>
      <left/>
      <right style="thick">
        <color rgb="FF990000"/>
      </right>
      <top style="thick">
        <color rgb="FF0070C0"/>
      </top>
      <bottom/>
      <diagonal/>
    </border>
    <border>
      <left/>
      <right style="medium">
        <color theme="0" tint="-0.24994659260841701"/>
      </right>
      <top/>
      <bottom/>
      <diagonal/>
    </border>
    <border>
      <left/>
      <right style="medium">
        <color theme="0" tint="-0.24994659260841701"/>
      </right>
      <top/>
      <bottom style="medium">
        <color rgb="FFFF9BDE"/>
      </bottom>
      <diagonal/>
    </border>
    <border>
      <left/>
      <right style="medium">
        <color theme="0" tint="-0.24994659260841701"/>
      </right>
      <top/>
      <bottom style="hair">
        <color theme="0" tint="-0.24994659260841701"/>
      </bottom>
      <diagonal/>
    </border>
    <border>
      <left/>
      <right/>
      <top style="thick">
        <color rgb="FF990000"/>
      </top>
      <bottom style="medium">
        <color rgb="FF00B0F0"/>
      </bottom>
      <diagonal/>
    </border>
    <border>
      <left/>
      <right/>
      <top/>
      <bottom style="medium">
        <color rgb="FF0070C0"/>
      </bottom>
      <diagonal/>
    </border>
    <border>
      <left/>
      <right/>
      <top/>
      <bottom style="hair">
        <color theme="0" tint="-0.24994659260841701"/>
      </bottom>
      <diagonal/>
    </border>
    <border>
      <left/>
      <right style="thick">
        <color rgb="FF990000"/>
      </right>
      <top/>
      <bottom style="medium">
        <color rgb="FF0070C0"/>
      </bottom>
      <diagonal/>
    </border>
    <border>
      <left/>
      <right/>
      <top/>
      <bottom style="medium">
        <color theme="9" tint="-0.24994659260841701"/>
      </bottom>
      <diagonal/>
    </border>
    <border>
      <left/>
      <right style="thick">
        <color rgb="FF990000"/>
      </right>
      <top/>
      <bottom style="medium">
        <color theme="9" tint="-0.24994659260841701"/>
      </bottom>
      <diagonal/>
    </border>
    <border>
      <left/>
      <right/>
      <top/>
      <bottom style="medium">
        <color theme="9" tint="-0.499984740745262"/>
      </bottom>
      <diagonal/>
    </border>
    <border>
      <left/>
      <right style="thick">
        <color rgb="FF990000"/>
      </right>
      <top/>
      <bottom style="medium">
        <color theme="9" tint="-0.499984740745262"/>
      </bottom>
      <diagonal/>
    </border>
    <border>
      <left/>
      <right/>
      <top/>
      <bottom style="medium">
        <color rgb="FFFF99FF"/>
      </bottom>
      <diagonal/>
    </border>
    <border>
      <left/>
      <right/>
      <top/>
      <bottom style="medium">
        <color rgb="FFFF0000"/>
      </bottom>
      <diagonal/>
    </border>
    <border>
      <left/>
      <right/>
      <top/>
      <bottom style="medium">
        <color rgb="FF7030A0"/>
      </bottom>
      <diagonal/>
    </border>
    <border>
      <left/>
      <right/>
      <top/>
      <bottom style="medium">
        <color rgb="FF00B050"/>
      </bottom>
      <diagonal/>
    </border>
    <border>
      <left style="medium">
        <color rgb="FFFF0000"/>
      </left>
      <right/>
      <top style="thin">
        <color indexed="64"/>
      </top>
      <bottom/>
      <diagonal/>
    </border>
    <border>
      <left style="medium">
        <color rgb="FFFF0000"/>
      </left>
      <right/>
      <top/>
      <bottom/>
      <diagonal/>
    </border>
    <border>
      <left style="medium">
        <color rgb="FFFF0000"/>
      </left>
      <right/>
      <top/>
      <bottom style="thin">
        <color indexed="64"/>
      </bottom>
      <diagonal/>
    </border>
    <border>
      <left style="medium">
        <color rgb="FFFF0000"/>
      </left>
      <right/>
      <top style="medium">
        <color rgb="FFFF0000"/>
      </top>
      <bottom/>
      <diagonal/>
    </border>
    <border>
      <left style="medium">
        <color indexed="64"/>
      </left>
      <right/>
      <top style="medium">
        <color rgb="FFFF0000"/>
      </top>
      <bottom/>
      <diagonal/>
    </border>
    <border>
      <left/>
      <right style="medium">
        <color indexed="64"/>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808080"/>
      </left>
      <right style="medium">
        <color rgb="FF808080"/>
      </right>
      <top style="medium">
        <color rgb="FF808080"/>
      </top>
      <bottom/>
      <diagonal/>
    </border>
  </borders>
  <cellStyleXfs count="1691">
    <xf numFmtId="0" fontId="0" fillId="0" borderId="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5" fillId="27" borderId="0" applyNumberFormat="0" applyBorder="0" applyAlignment="0" applyProtection="0"/>
    <xf numFmtId="0" fontId="36" fillId="28" borderId="37" applyNumberFormat="0" applyAlignment="0" applyProtection="0"/>
    <xf numFmtId="0" fontId="37" fillId="29" borderId="38" applyNumberFormat="0" applyAlignment="0" applyProtection="0"/>
    <xf numFmtId="43" fontId="2" fillId="0" borderId="0" applyFont="0" applyFill="0" applyBorder="0" applyAlignment="0" applyProtection="0"/>
    <xf numFmtId="43" fontId="30"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0" fillId="0" borderId="0" applyFont="0" applyFill="0" applyBorder="0" applyAlignment="0" applyProtection="0"/>
    <xf numFmtId="0" fontId="38" fillId="0" borderId="0" applyNumberFormat="0" applyFill="0" applyBorder="0" applyAlignment="0" applyProtection="0"/>
    <xf numFmtId="0" fontId="39" fillId="30" borderId="0" applyNumberFormat="0" applyBorder="0" applyAlignment="0" applyProtection="0"/>
    <xf numFmtId="0" fontId="40" fillId="0" borderId="39" applyNumberFormat="0" applyFill="0" applyAlignment="0" applyProtection="0"/>
    <xf numFmtId="0" fontId="41" fillId="0" borderId="40" applyNumberFormat="0" applyFill="0" applyAlignment="0" applyProtection="0"/>
    <xf numFmtId="0" fontId="42" fillId="0" borderId="41" applyNumberFormat="0" applyFill="0" applyAlignment="0" applyProtection="0"/>
    <xf numFmtId="0" fontId="42" fillId="0" borderId="0" applyNumberFormat="0" applyFill="0" applyBorder="0" applyAlignment="0" applyProtection="0"/>
    <xf numFmtId="0" fontId="43" fillId="31" borderId="37" applyNumberFormat="0" applyAlignment="0" applyProtection="0"/>
    <xf numFmtId="0" fontId="44" fillId="0" borderId="42" applyNumberFormat="0" applyFill="0" applyAlignment="0" applyProtection="0"/>
    <xf numFmtId="0" fontId="45" fillId="32" borderId="0" applyNumberFormat="0" applyBorder="0" applyAlignment="0" applyProtection="0"/>
    <xf numFmtId="0" fontId="7" fillId="0" borderId="0"/>
    <xf numFmtId="0" fontId="18" fillId="0" borderId="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33" fillId="33" borderId="43" applyNumberFormat="0" applyFont="0" applyAlignment="0" applyProtection="0"/>
    <xf numFmtId="0" fontId="46" fillId="28" borderId="44"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0" fillId="0" borderId="0" applyFont="0" applyFill="0" applyBorder="0" applyAlignment="0" applyProtection="0"/>
    <xf numFmtId="0" fontId="47" fillId="0" borderId="0" applyNumberFormat="0" applyFill="0" applyBorder="0" applyAlignment="0" applyProtection="0"/>
    <xf numFmtId="0" fontId="48" fillId="0" borderId="45" applyNumberFormat="0" applyFill="0" applyAlignment="0" applyProtection="0"/>
    <xf numFmtId="0" fontId="49" fillId="0" borderId="0" applyNumberFormat="0" applyFill="0" applyBorder="0" applyAlignment="0" applyProtection="0"/>
    <xf numFmtId="0" fontId="2" fillId="0" borderId="0"/>
    <xf numFmtId="44" fontId="2" fillId="0" borderId="0" applyFont="0" applyFill="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2" fillId="0" borderId="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44" fontId="2" fillId="0" borderId="0" applyFont="0" applyFill="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44" fontId="2" fillId="0" borderId="0" applyFont="0" applyFill="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44" fontId="2" fillId="0" borderId="0" applyFont="0" applyFill="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44" fontId="2" fillId="0" borderId="0" applyFont="0" applyFill="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33" borderId="43"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cellStyleXfs>
  <cellXfs count="667">
    <xf numFmtId="0" fontId="0" fillId="0" borderId="0" xfId="0"/>
    <xf numFmtId="0" fontId="0" fillId="0" borderId="0" xfId="0" applyProtection="1">
      <protection hidden="1"/>
    </xf>
    <xf numFmtId="164" fontId="0" fillId="0" borderId="0" xfId="0" applyNumberFormat="1" applyProtection="1">
      <protection hidden="1"/>
    </xf>
    <xf numFmtId="0" fontId="7" fillId="0" borderId="0" xfId="0" applyFont="1" applyProtection="1">
      <protection hidden="1"/>
    </xf>
    <xf numFmtId="10" fontId="0" fillId="0" borderId="0" xfId="0" applyNumberFormat="1" applyProtection="1">
      <protection hidden="1"/>
    </xf>
    <xf numFmtId="8" fontId="0" fillId="0" borderId="0" xfId="0" applyNumberFormat="1" applyProtection="1">
      <protection hidden="1"/>
    </xf>
    <xf numFmtId="0" fontId="8" fillId="0" borderId="0" xfId="0" applyFont="1" applyProtection="1">
      <protection hidden="1"/>
    </xf>
    <xf numFmtId="0" fontId="6" fillId="0" borderId="0" xfId="0" applyFont="1" applyProtection="1">
      <protection hidden="1"/>
    </xf>
    <xf numFmtId="10" fontId="0" fillId="0" borderId="0" xfId="857" applyNumberFormat="1" applyFont="1" applyProtection="1">
      <protection hidden="1"/>
    </xf>
    <xf numFmtId="1" fontId="0" fillId="0" borderId="0" xfId="0" applyNumberFormat="1" applyProtection="1">
      <protection hidden="1"/>
    </xf>
    <xf numFmtId="167" fontId="0" fillId="0" borderId="0" xfId="0" applyNumberFormat="1" applyProtection="1">
      <protection hidden="1"/>
    </xf>
    <xf numFmtId="6" fontId="0" fillId="0" borderId="0" xfId="0" applyNumberFormat="1" applyProtection="1">
      <protection hidden="1"/>
    </xf>
    <xf numFmtId="167" fontId="0" fillId="0" borderId="0" xfId="774" applyNumberFormat="1" applyFont="1" applyProtection="1">
      <protection hidden="1"/>
    </xf>
    <xf numFmtId="9" fontId="0" fillId="0" borderId="0" xfId="0" applyNumberFormat="1" applyProtection="1">
      <protection hidden="1"/>
    </xf>
    <xf numFmtId="167" fontId="0" fillId="0" borderId="0" xfId="0" applyNumberFormat="1" applyAlignment="1" applyProtection="1">
      <alignment horizontal="right"/>
      <protection hidden="1"/>
    </xf>
    <xf numFmtId="167" fontId="6" fillId="0" borderId="0" xfId="0" applyNumberFormat="1" applyFont="1" applyProtection="1">
      <protection hidden="1"/>
    </xf>
    <xf numFmtId="0" fontId="0" fillId="34" borderId="1" xfId="0" applyFill="1" applyBorder="1" applyAlignment="1" applyProtection="1">
      <alignment vertical="center"/>
      <protection hidden="1"/>
    </xf>
    <xf numFmtId="0" fontId="7" fillId="0" borderId="0" xfId="0" applyFont="1" applyFill="1" applyAlignment="1">
      <alignment vertical="center"/>
    </xf>
    <xf numFmtId="0" fontId="6" fillId="34" borderId="4" xfId="0" applyFont="1" applyFill="1" applyBorder="1" applyAlignment="1" applyProtection="1">
      <alignment vertical="center"/>
      <protection hidden="1"/>
    </xf>
    <xf numFmtId="167" fontId="0" fillId="34" borderId="4" xfId="0" applyNumberFormat="1" applyFill="1" applyBorder="1" applyAlignment="1" applyProtection="1">
      <alignment vertical="center"/>
      <protection hidden="1"/>
    </xf>
    <xf numFmtId="167" fontId="0" fillId="34" borderId="2" xfId="0" applyNumberFormat="1" applyFill="1" applyBorder="1" applyAlignment="1" applyProtection="1">
      <alignment vertical="center"/>
      <protection hidden="1"/>
    </xf>
    <xf numFmtId="167" fontId="0" fillId="34" borderId="3" xfId="0" applyNumberFormat="1" applyFill="1" applyBorder="1" applyAlignment="1" applyProtection="1">
      <alignment vertical="center"/>
      <protection hidden="1"/>
    </xf>
    <xf numFmtId="0" fontId="6" fillId="0" borderId="5" xfId="0" applyFont="1" applyBorder="1" applyProtection="1"/>
    <xf numFmtId="0" fontId="0" fillId="0" borderId="6" xfId="0" applyBorder="1" applyProtection="1"/>
    <xf numFmtId="0" fontId="0" fillId="0" borderId="0" xfId="0" applyProtection="1"/>
    <xf numFmtId="0" fontId="6" fillId="0" borderId="0" xfId="0" applyFont="1" applyProtection="1"/>
    <xf numFmtId="167" fontId="0" fillId="0" borderId="0" xfId="0" applyNumberFormat="1" applyProtection="1"/>
    <xf numFmtId="0" fontId="0" fillId="0" borderId="7" xfId="0" applyBorder="1" applyProtection="1"/>
    <xf numFmtId="0" fontId="0" fillId="0" borderId="8" xfId="0" applyBorder="1" applyProtection="1"/>
    <xf numFmtId="0" fontId="7" fillId="35" borderId="0" xfId="0" applyFont="1" applyFill="1" applyProtection="1"/>
    <xf numFmtId="0" fontId="0" fillId="0" borderId="9" xfId="0" applyFont="1" applyFill="1" applyBorder="1" applyProtection="1"/>
    <xf numFmtId="167" fontId="0" fillId="0" borderId="10" xfId="0" applyNumberFormat="1" applyBorder="1" applyProtection="1"/>
    <xf numFmtId="0" fontId="0" fillId="36" borderId="9" xfId="0" applyFont="1" applyFill="1" applyBorder="1" applyProtection="1"/>
    <xf numFmtId="6" fontId="0" fillId="36" borderId="10" xfId="0" applyNumberFormat="1" applyFill="1" applyBorder="1" applyProtection="1"/>
    <xf numFmtId="0" fontId="11" fillId="0" borderId="0" xfId="0" applyFont="1" applyProtection="1"/>
    <xf numFmtId="0" fontId="0" fillId="37" borderId="0" xfId="0" applyFill="1" applyProtection="1"/>
    <xf numFmtId="167" fontId="0" fillId="37" borderId="0" xfId="0" applyNumberFormat="1" applyFill="1" applyProtection="1"/>
    <xf numFmtId="0" fontId="48" fillId="0" borderId="11" xfId="0" applyFont="1" applyBorder="1" applyProtection="1"/>
    <xf numFmtId="0" fontId="48" fillId="0" borderId="12" xfId="0" applyFont="1" applyBorder="1" applyAlignment="1" applyProtection="1">
      <alignment wrapText="1"/>
    </xf>
    <xf numFmtId="167" fontId="48" fillId="0" borderId="13" xfId="0" applyNumberFormat="1" applyFont="1" applyBorder="1" applyAlignment="1" applyProtection="1">
      <alignment horizontal="center"/>
    </xf>
    <xf numFmtId="0" fontId="0" fillId="0" borderId="0" xfId="0" applyFill="1" applyProtection="1"/>
    <xf numFmtId="0" fontId="0" fillId="0" borderId="14" xfId="0" applyBorder="1" applyProtection="1"/>
    <xf numFmtId="0" fontId="0" fillId="0" borderId="15" xfId="0" applyBorder="1" applyProtection="1"/>
    <xf numFmtId="167" fontId="0" fillId="0" borderId="16" xfId="0" applyNumberFormat="1" applyBorder="1" applyAlignment="1" applyProtection="1">
      <alignment horizontal="right"/>
    </xf>
    <xf numFmtId="167" fontId="0" fillId="0" borderId="0" xfId="0" applyNumberFormat="1" applyAlignment="1" applyProtection="1">
      <alignment horizontal="right"/>
    </xf>
    <xf numFmtId="167" fontId="48" fillId="0" borderId="0" xfId="0" applyNumberFormat="1" applyFont="1" applyAlignment="1" applyProtection="1">
      <alignment horizontal="right"/>
    </xf>
    <xf numFmtId="0" fontId="48" fillId="0" borderId="0" xfId="0" applyFont="1" applyAlignment="1" applyProtection="1">
      <alignment horizontal="center"/>
    </xf>
    <xf numFmtId="0" fontId="48" fillId="0" borderId="0" xfId="0" applyFont="1" applyProtection="1"/>
    <xf numFmtId="0" fontId="0" fillId="35" borderId="0" xfId="0" applyFill="1" applyProtection="1"/>
    <xf numFmtId="167" fontId="0" fillId="35" borderId="0" xfId="0" applyNumberFormat="1" applyFill="1" applyAlignment="1" applyProtection="1">
      <alignment horizontal="right"/>
    </xf>
    <xf numFmtId="167" fontId="0" fillId="35" borderId="0" xfId="0" applyNumberFormat="1" applyFill="1" applyAlignment="1" applyProtection="1">
      <alignment horizontal="center"/>
    </xf>
    <xf numFmtId="167" fontId="0" fillId="35" borderId="0" xfId="0" applyNumberFormat="1" applyFill="1" applyProtection="1"/>
    <xf numFmtId="167" fontId="0" fillId="0" borderId="0" xfId="0" applyNumberFormat="1" applyFill="1" applyAlignment="1" applyProtection="1">
      <alignment horizontal="right"/>
    </xf>
    <xf numFmtId="164" fontId="0" fillId="0" borderId="0" xfId="0" applyNumberFormat="1" applyFill="1" applyAlignment="1" applyProtection="1">
      <alignment horizontal="center"/>
    </xf>
    <xf numFmtId="164" fontId="0" fillId="0" borderId="0" xfId="0" applyNumberFormat="1" applyFill="1" applyProtection="1"/>
    <xf numFmtId="164" fontId="0" fillId="0" borderId="0" xfId="0" applyNumberFormat="1" applyProtection="1"/>
    <xf numFmtId="0" fontId="0" fillId="38" borderId="0" xfId="0" applyFill="1" applyProtection="1"/>
    <xf numFmtId="0" fontId="0" fillId="39" borderId="0" xfId="0" applyFill="1" applyProtection="1"/>
    <xf numFmtId="0" fontId="7" fillId="39" borderId="0" xfId="0" applyFont="1" applyFill="1" applyProtection="1"/>
    <xf numFmtId="0" fontId="7" fillId="38" borderId="0" xfId="0" applyFont="1" applyFill="1" applyProtection="1"/>
    <xf numFmtId="0" fontId="0" fillId="40" borderId="0" xfId="0" applyFill="1" applyProtection="1"/>
    <xf numFmtId="1" fontId="0" fillId="0" borderId="0" xfId="0" applyNumberFormat="1"/>
    <xf numFmtId="1" fontId="0" fillId="0" borderId="0" xfId="0" applyNumberFormat="1" applyProtection="1"/>
    <xf numFmtId="1" fontId="0" fillId="0" borderId="0" xfId="0" applyNumberFormat="1" applyFill="1" applyProtection="1"/>
    <xf numFmtId="0" fontId="0" fillId="41" borderId="0" xfId="0" applyFill="1" applyAlignment="1">
      <alignment vertical="center"/>
    </xf>
    <xf numFmtId="0" fontId="0" fillId="41" borderId="0" xfId="0" applyFill="1" applyAlignment="1" applyProtection="1">
      <alignment vertical="center"/>
      <protection hidden="1"/>
    </xf>
    <xf numFmtId="0" fontId="0" fillId="41" borderId="0" xfId="0" applyFill="1" applyBorder="1" applyAlignment="1">
      <alignment vertical="center"/>
    </xf>
    <xf numFmtId="0" fontId="0" fillId="41" borderId="0" xfId="0" applyFill="1" applyBorder="1" applyAlignment="1" applyProtection="1">
      <alignment vertical="center"/>
      <protection hidden="1"/>
    </xf>
    <xf numFmtId="10" fontId="0" fillId="41" borderId="0" xfId="0" applyNumberFormat="1" applyFill="1" applyAlignment="1" applyProtection="1">
      <alignment vertical="center"/>
      <protection hidden="1"/>
    </xf>
    <xf numFmtId="10" fontId="0" fillId="41" borderId="0" xfId="0" applyNumberFormat="1" applyFill="1" applyAlignment="1" applyProtection="1">
      <alignment vertical="center"/>
      <protection locked="0"/>
    </xf>
    <xf numFmtId="0" fontId="6" fillId="41" borderId="0" xfId="0" applyFont="1" applyFill="1" applyAlignment="1" applyProtection="1">
      <alignment vertical="center"/>
      <protection hidden="1"/>
    </xf>
    <xf numFmtId="0" fontId="7" fillId="41" borderId="0" xfId="0" applyFont="1" applyFill="1" applyBorder="1" applyAlignment="1" applyProtection="1">
      <alignment vertical="center"/>
      <protection hidden="1"/>
    </xf>
    <xf numFmtId="0" fontId="7" fillId="41" borderId="2" xfId="0" applyFont="1" applyFill="1" applyBorder="1" applyAlignment="1" applyProtection="1">
      <alignment vertical="center"/>
      <protection locked="0"/>
    </xf>
    <xf numFmtId="167" fontId="0" fillId="41" borderId="0" xfId="0" applyNumberFormat="1" applyFill="1" applyBorder="1" applyAlignment="1" applyProtection="1">
      <alignment vertical="center"/>
      <protection locked="0"/>
    </xf>
    <xf numFmtId="0" fontId="0" fillId="41" borderId="2" xfId="0" applyFill="1" applyBorder="1" applyAlignment="1" applyProtection="1">
      <alignment vertical="center"/>
      <protection locked="0"/>
    </xf>
    <xf numFmtId="0" fontId="0" fillId="41" borderId="3" xfId="0" applyFill="1" applyBorder="1" applyAlignment="1" applyProtection="1">
      <alignment vertical="center"/>
      <protection locked="0"/>
    </xf>
    <xf numFmtId="167" fontId="0" fillId="41" borderId="17" xfId="0" applyNumberFormat="1" applyFill="1" applyBorder="1" applyAlignment="1" applyProtection="1">
      <alignment vertical="center"/>
      <protection locked="0"/>
    </xf>
    <xf numFmtId="10" fontId="14" fillId="41" borderId="0" xfId="857" applyNumberFormat="1" applyFont="1" applyFill="1" applyBorder="1" applyAlignment="1" applyProtection="1">
      <alignment vertical="center"/>
      <protection locked="0"/>
    </xf>
    <xf numFmtId="0" fontId="7" fillId="41" borderId="5" xfId="0" applyNumberFormat="1" applyFont="1" applyFill="1" applyBorder="1" applyAlignment="1" applyProtection="1">
      <alignment vertical="center"/>
      <protection locked="0"/>
    </xf>
    <xf numFmtId="167" fontId="0" fillId="41" borderId="18" xfId="0" applyNumberFormat="1" applyFill="1" applyBorder="1" applyAlignment="1" applyProtection="1">
      <alignment vertical="center"/>
      <protection locked="0"/>
    </xf>
    <xf numFmtId="0" fontId="0" fillId="41" borderId="7" xfId="0" applyNumberFormat="1" applyFill="1" applyBorder="1" applyAlignment="1" applyProtection="1">
      <alignment vertical="center"/>
      <protection locked="0"/>
    </xf>
    <xf numFmtId="0" fontId="0" fillId="41" borderId="19" xfId="0" applyNumberFormat="1" applyFill="1" applyBorder="1" applyAlignment="1" applyProtection="1">
      <alignment vertical="center"/>
      <protection locked="0"/>
    </xf>
    <xf numFmtId="167" fontId="0" fillId="41" borderId="0" xfId="0" applyNumberFormat="1" applyFill="1" applyAlignment="1" applyProtection="1">
      <alignment vertical="center"/>
      <protection hidden="1"/>
    </xf>
    <xf numFmtId="0" fontId="0" fillId="41" borderId="0" xfId="0" applyNumberFormat="1" applyFill="1" applyBorder="1" applyAlignment="1" applyProtection="1">
      <alignment vertical="center"/>
      <protection hidden="1"/>
    </xf>
    <xf numFmtId="167" fontId="0" fillId="41" borderId="0" xfId="0" applyNumberFormat="1" applyFill="1" applyBorder="1" applyAlignment="1" applyProtection="1">
      <alignment vertical="center"/>
      <protection hidden="1"/>
    </xf>
    <xf numFmtId="1" fontId="0" fillId="41" borderId="0" xfId="0" applyNumberFormat="1" applyFill="1" applyBorder="1" applyAlignment="1" applyProtection="1">
      <alignment vertical="center"/>
      <protection hidden="1"/>
    </xf>
    <xf numFmtId="10" fontId="14" fillId="41" borderId="0" xfId="857" applyNumberFormat="1" applyFont="1" applyFill="1" applyBorder="1" applyAlignment="1" applyProtection="1">
      <alignment vertical="center"/>
      <protection hidden="1"/>
    </xf>
    <xf numFmtId="10" fontId="0" fillId="41" borderId="0" xfId="0" applyNumberFormat="1" applyFill="1" applyBorder="1" applyAlignment="1" applyProtection="1">
      <alignment vertical="center"/>
      <protection hidden="1"/>
    </xf>
    <xf numFmtId="0" fontId="7" fillId="41" borderId="4" xfId="0" applyFont="1" applyFill="1" applyBorder="1" applyAlignment="1" applyProtection="1">
      <alignment vertical="center"/>
      <protection locked="0"/>
    </xf>
    <xf numFmtId="0" fontId="0" fillId="41" borderId="0" xfId="0" applyFill="1" applyBorder="1" applyAlignment="1" applyProtection="1">
      <alignment vertical="center"/>
      <protection locked="0"/>
    </xf>
    <xf numFmtId="167" fontId="7" fillId="41" borderId="0" xfId="0" applyNumberFormat="1" applyFont="1" applyFill="1" applyBorder="1" applyAlignment="1" applyProtection="1">
      <alignment vertical="center"/>
      <protection hidden="1"/>
    </xf>
    <xf numFmtId="14" fontId="7" fillId="41" borderId="0" xfId="0" applyNumberFormat="1" applyFont="1" applyFill="1" applyBorder="1" applyAlignment="1" applyProtection="1">
      <alignment vertical="center"/>
      <protection hidden="1"/>
    </xf>
    <xf numFmtId="0" fontId="6" fillId="34" borderId="18" xfId="0" applyFont="1" applyFill="1" applyBorder="1" applyAlignment="1" applyProtection="1">
      <alignment horizontal="center" vertical="center"/>
      <protection hidden="1"/>
    </xf>
    <xf numFmtId="0" fontId="6" fillId="34" borderId="4" xfId="0" applyFont="1" applyFill="1" applyBorder="1" applyAlignment="1" applyProtection="1">
      <alignment horizontal="center" vertical="center"/>
      <protection hidden="1"/>
    </xf>
    <xf numFmtId="1" fontId="0" fillId="34" borderId="18" xfId="0" applyNumberFormat="1" applyFill="1" applyBorder="1" applyAlignment="1" applyProtection="1">
      <alignment horizontal="center" vertical="center"/>
      <protection hidden="1"/>
    </xf>
    <xf numFmtId="10" fontId="14" fillId="41" borderId="4" xfId="857" applyNumberFormat="1" applyFont="1" applyFill="1" applyBorder="1" applyAlignment="1" applyProtection="1">
      <alignment horizontal="center" vertical="center"/>
      <protection locked="0"/>
    </xf>
    <xf numFmtId="1" fontId="0" fillId="34" borderId="0" xfId="0" applyNumberFormat="1" applyFill="1" applyBorder="1" applyAlignment="1" applyProtection="1">
      <alignment horizontal="center" vertical="center"/>
      <protection hidden="1"/>
    </xf>
    <xf numFmtId="10" fontId="14" fillId="41" borderId="2" xfId="857" applyNumberFormat="1" applyFont="1" applyFill="1" applyBorder="1" applyAlignment="1" applyProtection="1">
      <alignment horizontal="center" vertical="center"/>
      <protection locked="0"/>
    </xf>
    <xf numFmtId="1" fontId="0" fillId="34" borderId="17" xfId="0" applyNumberFormat="1" applyFill="1" applyBorder="1" applyAlignment="1" applyProtection="1">
      <alignment horizontal="center" vertical="center"/>
      <protection hidden="1"/>
    </xf>
    <xf numFmtId="10" fontId="14" fillId="41" borderId="3" xfId="857" applyNumberFormat="1" applyFont="1" applyFill="1" applyBorder="1" applyAlignment="1" applyProtection="1">
      <alignment horizontal="center" vertical="center"/>
      <protection locked="0"/>
    </xf>
    <xf numFmtId="0" fontId="6" fillId="34" borderId="6" xfId="0" applyFont="1" applyFill="1" applyBorder="1" applyAlignment="1" applyProtection="1">
      <alignment horizontal="center" vertical="center"/>
      <protection hidden="1"/>
    </xf>
    <xf numFmtId="0" fontId="6" fillId="34" borderId="20" xfId="0" applyFont="1" applyFill="1" applyBorder="1" applyAlignment="1" applyProtection="1">
      <alignment horizontal="center" vertical="center"/>
      <protection hidden="1"/>
    </xf>
    <xf numFmtId="1" fontId="0" fillId="34" borderId="4" xfId="0" applyNumberFormat="1" applyFill="1" applyBorder="1" applyAlignment="1" applyProtection="1">
      <alignment horizontal="center" vertical="center"/>
      <protection hidden="1"/>
    </xf>
    <xf numFmtId="10" fontId="14" fillId="41" borderId="18" xfId="857" applyNumberFormat="1" applyFont="1" applyFill="1" applyBorder="1" applyAlignment="1" applyProtection="1">
      <alignment horizontal="center" vertical="center"/>
      <protection locked="0"/>
    </xf>
    <xf numFmtId="1" fontId="0" fillId="34" borderId="2" xfId="0" applyNumberFormat="1" applyFill="1" applyBorder="1" applyAlignment="1" applyProtection="1">
      <alignment horizontal="center" vertical="center"/>
      <protection hidden="1"/>
    </xf>
    <xf numFmtId="10" fontId="14" fillId="41" borderId="0" xfId="857" applyNumberFormat="1" applyFont="1" applyFill="1" applyBorder="1" applyAlignment="1" applyProtection="1">
      <alignment horizontal="center" vertical="center"/>
      <protection locked="0"/>
    </xf>
    <xf numFmtId="1" fontId="0" fillId="34" borderId="3" xfId="0" applyNumberFormat="1" applyFill="1" applyBorder="1" applyAlignment="1" applyProtection="1">
      <alignment horizontal="center" vertical="center"/>
      <protection hidden="1"/>
    </xf>
    <xf numFmtId="10" fontId="14" fillId="41" borderId="17" xfId="857" applyNumberFormat="1" applyFont="1" applyFill="1" applyBorder="1" applyAlignment="1" applyProtection="1">
      <alignment horizontal="center" vertical="center"/>
      <protection locked="0"/>
    </xf>
    <xf numFmtId="8" fontId="7" fillId="41" borderId="4" xfId="0" applyNumberFormat="1" applyFont="1" applyFill="1" applyBorder="1" applyAlignment="1" applyProtection="1">
      <alignment horizontal="center" vertical="center"/>
      <protection locked="0"/>
    </xf>
    <xf numFmtId="8" fontId="7" fillId="41" borderId="2" xfId="0" applyNumberFormat="1" applyFont="1" applyFill="1" applyBorder="1" applyAlignment="1" applyProtection="1">
      <alignment horizontal="center" vertical="center"/>
      <protection locked="0"/>
    </xf>
    <xf numFmtId="8" fontId="7" fillId="41" borderId="3" xfId="0" applyNumberFormat="1" applyFont="1" applyFill="1" applyBorder="1" applyAlignment="1" applyProtection="1">
      <alignment horizontal="center" vertical="center"/>
      <protection locked="0"/>
    </xf>
    <xf numFmtId="0" fontId="7" fillId="41" borderId="6" xfId="0" applyFont="1" applyFill="1" applyBorder="1" applyAlignment="1" applyProtection="1">
      <alignment horizontal="center" vertical="center"/>
      <protection locked="0"/>
    </xf>
    <xf numFmtId="0" fontId="7" fillId="41" borderId="8" xfId="0" applyFont="1" applyFill="1" applyBorder="1" applyAlignment="1" applyProtection="1">
      <alignment horizontal="center" vertical="center"/>
      <protection locked="0"/>
    </xf>
    <xf numFmtId="0" fontId="0" fillId="41" borderId="8" xfId="0" applyFill="1" applyBorder="1" applyAlignment="1" applyProtection="1">
      <alignment horizontal="center" vertical="center"/>
      <protection locked="0"/>
    </xf>
    <xf numFmtId="0" fontId="0" fillId="41" borderId="21" xfId="0" applyFill="1" applyBorder="1" applyAlignment="1" applyProtection="1">
      <alignment horizontal="center" vertical="center"/>
      <protection locked="0"/>
    </xf>
    <xf numFmtId="0" fontId="6" fillId="34" borderId="1" xfId="0" applyFont="1" applyFill="1" applyBorder="1" applyAlignment="1" applyProtection="1">
      <alignment horizontal="center" vertical="center"/>
      <protection hidden="1"/>
    </xf>
    <xf numFmtId="0" fontId="6" fillId="34" borderId="10" xfId="0" applyFont="1" applyFill="1" applyBorder="1" applyAlignment="1" applyProtection="1">
      <alignment horizontal="center" vertical="center"/>
      <protection hidden="1"/>
    </xf>
    <xf numFmtId="0" fontId="6" fillId="34" borderId="4" xfId="0" applyFont="1" applyFill="1" applyBorder="1" applyAlignment="1" applyProtection="1">
      <alignment horizontal="right" vertical="center"/>
      <protection hidden="1"/>
    </xf>
    <xf numFmtId="8" fontId="6" fillId="34" borderId="4" xfId="0" applyNumberFormat="1" applyFont="1" applyFill="1" applyBorder="1" applyAlignment="1" applyProtection="1">
      <alignment horizontal="right" vertical="center"/>
      <protection hidden="1"/>
    </xf>
    <xf numFmtId="0" fontId="6" fillId="34" borderId="6" xfId="0" applyFont="1" applyFill="1" applyBorder="1" applyAlignment="1" applyProtection="1">
      <alignment horizontal="right" vertical="center"/>
      <protection hidden="1"/>
    </xf>
    <xf numFmtId="0" fontId="0" fillId="41" borderId="10" xfId="0" applyFill="1" applyBorder="1" applyAlignment="1" applyProtection="1">
      <alignment horizontal="center" vertical="center"/>
      <protection locked="0"/>
    </xf>
    <xf numFmtId="167" fontId="0" fillId="41" borderId="5" xfId="0" applyNumberFormat="1" applyFill="1" applyBorder="1" applyAlignment="1" applyProtection="1">
      <alignment vertical="center"/>
      <protection locked="0"/>
    </xf>
    <xf numFmtId="167" fontId="0" fillId="41" borderId="7" xfId="0" applyNumberFormat="1" applyFill="1" applyBorder="1" applyAlignment="1" applyProtection="1">
      <alignment vertical="center"/>
      <protection locked="0"/>
    </xf>
    <xf numFmtId="167" fontId="0" fillId="41" borderId="19" xfId="0" applyNumberFormat="1" applyFill="1" applyBorder="1" applyAlignment="1" applyProtection="1">
      <alignment vertical="center"/>
      <protection locked="0"/>
    </xf>
    <xf numFmtId="167" fontId="0" fillId="41" borderId="6" xfId="0" applyNumberFormat="1" applyFill="1" applyBorder="1" applyAlignment="1" applyProtection="1">
      <alignment vertical="center"/>
      <protection locked="0"/>
    </xf>
    <xf numFmtId="167" fontId="0" fillId="41" borderId="8" xfId="0" applyNumberFormat="1" applyFill="1" applyBorder="1" applyAlignment="1" applyProtection="1">
      <alignment vertical="center"/>
      <protection locked="0"/>
    </xf>
    <xf numFmtId="167" fontId="0" fillId="41" borderId="21" xfId="0" applyNumberFormat="1" applyFill="1" applyBorder="1" applyAlignment="1" applyProtection="1">
      <alignment vertical="center"/>
      <protection locked="0"/>
    </xf>
    <xf numFmtId="167" fontId="7" fillId="34" borderId="4" xfId="0" applyNumberFormat="1" applyFont="1" applyFill="1" applyBorder="1" applyAlignment="1" applyProtection="1">
      <alignment vertical="center"/>
      <protection hidden="1"/>
    </xf>
    <xf numFmtId="167" fontId="7" fillId="34" borderId="2" xfId="0" applyNumberFormat="1" applyFont="1" applyFill="1" applyBorder="1" applyAlignment="1" applyProtection="1">
      <alignment vertical="center"/>
      <protection hidden="1"/>
    </xf>
    <xf numFmtId="167" fontId="7" fillId="34" borderId="3" xfId="0" applyNumberFormat="1" applyFont="1" applyFill="1" applyBorder="1" applyAlignment="1" applyProtection="1">
      <alignment vertical="center"/>
      <protection hidden="1"/>
    </xf>
    <xf numFmtId="0" fontId="0" fillId="34" borderId="4" xfId="0" applyNumberFormat="1" applyFill="1" applyBorder="1" applyAlignment="1" applyProtection="1">
      <alignment vertical="center"/>
      <protection hidden="1"/>
    </xf>
    <xf numFmtId="0" fontId="0" fillId="34" borderId="5" xfId="0" applyFill="1" applyBorder="1" applyAlignment="1" applyProtection="1">
      <alignment vertical="center"/>
      <protection hidden="1"/>
    </xf>
    <xf numFmtId="0" fontId="0" fillId="34" borderId="7" xfId="0" applyFill="1" applyBorder="1" applyAlignment="1" applyProtection="1">
      <alignment vertical="center"/>
      <protection hidden="1"/>
    </xf>
    <xf numFmtId="0" fontId="0" fillId="34" borderId="19" xfId="0" applyFill="1" applyBorder="1" applyAlignment="1" applyProtection="1">
      <alignment vertical="center"/>
      <protection hidden="1"/>
    </xf>
    <xf numFmtId="167" fontId="0" fillId="34" borderId="6" xfId="0" applyNumberFormat="1" applyFill="1" applyBorder="1" applyAlignment="1" applyProtection="1">
      <alignment vertical="center"/>
      <protection hidden="1"/>
    </xf>
    <xf numFmtId="167" fontId="0" fillId="34" borderId="8" xfId="0" applyNumberFormat="1" applyFill="1" applyBorder="1" applyAlignment="1" applyProtection="1">
      <alignment vertical="center"/>
      <protection hidden="1"/>
    </xf>
    <xf numFmtId="167" fontId="0" fillId="34" borderId="21" xfId="0" applyNumberFormat="1" applyFill="1" applyBorder="1" applyAlignment="1" applyProtection="1">
      <alignment vertical="center"/>
      <protection hidden="1"/>
    </xf>
    <xf numFmtId="0" fontId="0" fillId="34" borderId="2" xfId="0" applyNumberFormat="1" applyFill="1" applyBorder="1" applyAlignment="1" applyProtection="1">
      <alignment vertical="center"/>
      <protection hidden="1"/>
    </xf>
    <xf numFmtId="0" fontId="0" fillId="34" borderId="3" xfId="0" applyNumberFormat="1" applyFill="1" applyBorder="1" applyAlignment="1" applyProtection="1">
      <alignment vertical="center"/>
      <protection hidden="1"/>
    </xf>
    <xf numFmtId="0" fontId="0" fillId="0" borderId="0" xfId="0" applyAlignment="1">
      <alignment vertical="top"/>
    </xf>
    <xf numFmtId="0" fontId="16" fillId="0" borderId="46" xfId="0" applyFont="1" applyBorder="1" applyAlignment="1">
      <alignment vertical="top" wrapText="1"/>
    </xf>
    <xf numFmtId="0" fontId="15" fillId="0" borderId="47" xfId="0" applyFont="1" applyBorder="1" applyAlignment="1">
      <alignment vertical="top" wrapText="1"/>
    </xf>
    <xf numFmtId="0" fontId="15" fillId="0" borderId="48" xfId="0" applyFont="1" applyBorder="1" applyAlignment="1">
      <alignment vertical="top" wrapText="1"/>
    </xf>
    <xf numFmtId="0" fontId="16" fillId="0" borderId="49" xfId="0" applyFont="1" applyBorder="1" applyAlignment="1">
      <alignment vertical="top" wrapText="1"/>
    </xf>
    <xf numFmtId="0" fontId="15" fillId="0" borderId="46" xfId="0" applyFont="1" applyBorder="1" applyAlignment="1">
      <alignment vertical="top" wrapText="1"/>
    </xf>
    <xf numFmtId="0" fontId="50" fillId="0" borderId="46" xfId="0" applyFont="1" applyBorder="1" applyAlignment="1">
      <alignment vertical="top" wrapText="1"/>
    </xf>
    <xf numFmtId="0" fontId="51" fillId="0" borderId="47" xfId="0" applyFont="1" applyBorder="1" applyAlignment="1">
      <alignment vertical="top" wrapText="1"/>
    </xf>
    <xf numFmtId="0" fontId="16" fillId="42" borderId="50" xfId="0" applyFont="1" applyFill="1" applyBorder="1" applyAlignment="1">
      <alignment vertical="top" wrapText="1"/>
    </xf>
    <xf numFmtId="0" fontId="16" fillId="42" borderId="51" xfId="0" applyFont="1" applyFill="1" applyBorder="1" applyAlignment="1">
      <alignment vertical="top" wrapText="1"/>
    </xf>
    <xf numFmtId="0" fontId="7" fillId="0" borderId="0" xfId="0" applyFont="1" applyAlignment="1">
      <alignment vertical="top"/>
    </xf>
    <xf numFmtId="0" fontId="52" fillId="43" borderId="52" xfId="792" applyFont="1" applyFill="1" applyBorder="1" applyAlignment="1" applyProtection="1">
      <alignment vertical="center"/>
    </xf>
    <xf numFmtId="0" fontId="53" fillId="43" borderId="53" xfId="792" applyFont="1" applyFill="1" applyBorder="1" applyAlignment="1" applyProtection="1">
      <alignment vertical="center"/>
    </xf>
    <xf numFmtId="0" fontId="52" fillId="43" borderId="53" xfId="792" applyFont="1" applyFill="1" applyBorder="1" applyAlignment="1" applyProtection="1">
      <alignment vertical="center"/>
    </xf>
    <xf numFmtId="169" fontId="52" fillId="43" borderId="53" xfId="792" applyNumberFormat="1" applyFont="1" applyFill="1" applyBorder="1" applyAlignment="1" applyProtection="1">
      <alignment vertical="center"/>
    </xf>
    <xf numFmtId="0" fontId="52" fillId="43" borderId="54" xfId="792" applyFont="1" applyFill="1" applyBorder="1" applyAlignment="1" applyProtection="1">
      <alignment vertical="center"/>
    </xf>
    <xf numFmtId="0" fontId="18" fillId="2" borderId="0" xfId="792" applyFill="1" applyProtection="1"/>
    <xf numFmtId="0" fontId="7" fillId="2" borderId="0" xfId="792" applyFont="1" applyFill="1" applyProtection="1"/>
    <xf numFmtId="0" fontId="18" fillId="0" borderId="0" xfId="792" applyProtection="1"/>
    <xf numFmtId="0" fontId="18" fillId="34" borderId="55" xfId="792" applyFill="1" applyBorder="1" applyProtection="1"/>
    <xf numFmtId="0" fontId="18" fillId="34" borderId="56" xfId="792" applyFill="1" applyBorder="1" applyProtection="1"/>
    <xf numFmtId="0" fontId="19" fillId="34" borderId="56" xfId="792" applyFont="1" applyFill="1" applyBorder="1" applyAlignment="1" applyProtection="1">
      <alignment horizontal="right"/>
    </xf>
    <xf numFmtId="0" fontId="18" fillId="34" borderId="57" xfId="792" applyFill="1" applyBorder="1" applyProtection="1"/>
    <xf numFmtId="0" fontId="18" fillId="0" borderId="0" xfId="792" applyFont="1" applyProtection="1"/>
    <xf numFmtId="0" fontId="18" fillId="44" borderId="58" xfId="792" applyFont="1" applyFill="1" applyBorder="1" applyProtection="1"/>
    <xf numFmtId="0" fontId="20" fillId="41" borderId="59" xfId="792" applyFont="1" applyFill="1" applyBorder="1" applyAlignment="1" applyProtection="1">
      <alignment vertical="center"/>
    </xf>
    <xf numFmtId="0" fontId="18" fillId="41" borderId="60" xfId="792" applyFont="1" applyFill="1" applyBorder="1" applyProtection="1"/>
    <xf numFmtId="0" fontId="18" fillId="44" borderId="61" xfId="792" applyFont="1" applyFill="1" applyBorder="1" applyProtection="1"/>
    <xf numFmtId="0" fontId="54" fillId="41" borderId="62" xfId="792" applyFont="1" applyFill="1" applyBorder="1" applyProtection="1">
      <protection locked="0"/>
    </xf>
    <xf numFmtId="0" fontId="54" fillId="41" borderId="63" xfId="792" applyFont="1" applyFill="1" applyBorder="1" applyProtection="1"/>
    <xf numFmtId="0" fontId="18" fillId="41" borderId="64" xfId="792" applyFont="1" applyFill="1" applyBorder="1" applyProtection="1"/>
    <xf numFmtId="0" fontId="18" fillId="41" borderId="65" xfId="792" applyFont="1" applyFill="1" applyBorder="1" applyProtection="1"/>
    <xf numFmtId="0" fontId="18" fillId="0" borderId="0" xfId="792" applyAlignment="1" applyProtection="1">
      <alignment vertical="center"/>
    </xf>
    <xf numFmtId="0" fontId="18" fillId="41" borderId="66" xfId="792" applyFont="1" applyFill="1" applyBorder="1" applyProtection="1"/>
    <xf numFmtId="0" fontId="18" fillId="41" borderId="67" xfId="792" applyFont="1" applyFill="1" applyBorder="1" applyProtection="1"/>
    <xf numFmtId="0" fontId="18" fillId="45" borderId="68" xfId="792" applyFont="1" applyFill="1" applyBorder="1" applyProtection="1"/>
    <xf numFmtId="0" fontId="20" fillId="41" borderId="69" xfId="792" applyFont="1" applyFill="1" applyBorder="1" applyAlignment="1" applyProtection="1">
      <alignment vertical="center"/>
    </xf>
    <xf numFmtId="0" fontId="55" fillId="41" borderId="70" xfId="792" applyFont="1" applyFill="1" applyBorder="1" applyAlignment="1" applyProtection="1">
      <alignment horizontal="right"/>
    </xf>
    <xf numFmtId="0" fontId="55" fillId="41" borderId="70" xfId="792" applyFont="1" applyFill="1" applyBorder="1" applyAlignment="1" applyProtection="1">
      <alignment horizontal="center"/>
    </xf>
    <xf numFmtId="0" fontId="55" fillId="41" borderId="70" xfId="792" applyFont="1" applyFill="1" applyBorder="1" applyAlignment="1" applyProtection="1">
      <alignment horizontal="left"/>
    </xf>
    <xf numFmtId="0" fontId="18" fillId="41" borderId="69" xfId="792" applyFont="1" applyFill="1" applyBorder="1" applyProtection="1"/>
    <xf numFmtId="0" fontId="18" fillId="41" borderId="71" xfId="792" applyFont="1" applyFill="1" applyBorder="1" applyProtection="1"/>
    <xf numFmtId="0" fontId="18" fillId="45" borderId="61" xfId="792" applyFont="1" applyFill="1" applyBorder="1" applyProtection="1"/>
    <xf numFmtId="0" fontId="18" fillId="46" borderId="72" xfId="792" applyFont="1" applyFill="1" applyBorder="1" applyProtection="1"/>
    <xf numFmtId="0" fontId="20" fillId="41" borderId="73" xfId="792" applyFont="1" applyFill="1" applyBorder="1" applyAlignment="1" applyProtection="1">
      <alignment vertical="center"/>
    </xf>
    <xf numFmtId="0" fontId="55" fillId="41" borderId="74" xfId="792" applyFont="1" applyFill="1" applyBorder="1" applyAlignment="1" applyProtection="1">
      <alignment horizontal="right"/>
    </xf>
    <xf numFmtId="0" fontId="55" fillId="41" borderId="74" xfId="792" applyFont="1" applyFill="1" applyBorder="1" applyAlignment="1" applyProtection="1">
      <alignment horizontal="center"/>
    </xf>
    <xf numFmtId="0" fontId="55" fillId="41" borderId="74" xfId="792" applyFont="1" applyFill="1" applyBorder="1" applyAlignment="1" applyProtection="1">
      <alignment horizontal="left"/>
    </xf>
    <xf numFmtId="0" fontId="18" fillId="41" borderId="73" xfId="792" applyFont="1" applyFill="1" applyBorder="1" applyProtection="1"/>
    <xf numFmtId="0" fontId="18" fillId="41" borderId="75" xfId="792" applyFont="1" applyFill="1" applyBorder="1" applyProtection="1"/>
    <xf numFmtId="0" fontId="18" fillId="46" borderId="61" xfId="792" applyFont="1" applyFill="1" applyBorder="1" applyProtection="1"/>
    <xf numFmtId="0" fontId="18" fillId="47" borderId="76" xfId="792" applyFont="1" applyFill="1" applyBorder="1" applyProtection="1"/>
    <xf numFmtId="0" fontId="20" fillId="41" borderId="77" xfId="792" applyFont="1" applyFill="1" applyBorder="1" applyAlignment="1" applyProtection="1">
      <alignment vertical="center"/>
    </xf>
    <xf numFmtId="0" fontId="55" fillId="41" borderId="78" xfId="792" applyFont="1" applyFill="1" applyBorder="1" applyAlignment="1" applyProtection="1">
      <alignment horizontal="right"/>
    </xf>
    <xf numFmtId="0" fontId="55" fillId="41" borderId="78" xfId="792" applyFont="1" applyFill="1" applyBorder="1" applyAlignment="1" applyProtection="1">
      <alignment horizontal="center"/>
    </xf>
    <xf numFmtId="0" fontId="55" fillId="41" borderId="78" xfId="792" applyFont="1" applyFill="1" applyBorder="1" applyAlignment="1" applyProtection="1">
      <alignment horizontal="left"/>
    </xf>
    <xf numFmtId="0" fontId="18" fillId="41" borderId="77" xfId="792" applyFont="1" applyFill="1" applyBorder="1" applyProtection="1"/>
    <xf numFmtId="0" fontId="18" fillId="41" borderId="79" xfId="792" applyFont="1" applyFill="1" applyBorder="1" applyProtection="1"/>
    <xf numFmtId="0" fontId="18" fillId="47" borderId="61" xfId="792" applyFont="1" applyFill="1" applyBorder="1" applyProtection="1"/>
    <xf numFmtId="0" fontId="18" fillId="48" borderId="80" xfId="792" applyFont="1" applyFill="1" applyBorder="1" applyProtection="1"/>
    <xf numFmtId="0" fontId="20" fillId="41" borderId="81" xfId="792" applyFont="1" applyFill="1" applyBorder="1" applyAlignment="1" applyProtection="1">
      <alignment vertical="center"/>
    </xf>
    <xf numFmtId="0" fontId="22" fillId="41" borderId="81" xfId="792" applyFont="1" applyFill="1" applyBorder="1" applyAlignment="1" applyProtection="1">
      <alignment horizontal="right"/>
    </xf>
    <xf numFmtId="0" fontId="55" fillId="41" borderId="82" xfId="792" applyFont="1" applyFill="1" applyBorder="1" applyAlignment="1" applyProtection="1">
      <alignment horizontal="center"/>
    </xf>
    <xf numFmtId="0" fontId="22" fillId="41" borderId="81" xfId="792" applyFont="1" applyFill="1" applyBorder="1" applyProtection="1"/>
    <xf numFmtId="0" fontId="18" fillId="41" borderId="81" xfId="792" applyFont="1" applyFill="1" applyBorder="1" applyProtection="1"/>
    <xf numFmtId="0" fontId="18" fillId="41" borderId="83" xfId="792" applyFont="1" applyFill="1" applyBorder="1" applyProtection="1"/>
    <xf numFmtId="0" fontId="18" fillId="48" borderId="61" xfId="792" applyFont="1" applyFill="1" applyBorder="1" applyProtection="1"/>
    <xf numFmtId="0" fontId="18" fillId="49" borderId="84" xfId="792" applyFont="1" applyFill="1" applyBorder="1" applyProtection="1"/>
    <xf numFmtId="0" fontId="20" fillId="41" borderId="85" xfId="792" applyFont="1" applyFill="1" applyBorder="1" applyAlignment="1" applyProtection="1">
      <alignment vertical="center"/>
    </xf>
    <xf numFmtId="0" fontId="55" fillId="41" borderId="86" xfId="792" applyFont="1" applyFill="1" applyBorder="1" applyAlignment="1" applyProtection="1">
      <alignment horizontal="right"/>
    </xf>
    <xf numFmtId="0" fontId="55" fillId="41" borderId="86" xfId="792" applyFont="1" applyFill="1" applyBorder="1" applyAlignment="1" applyProtection="1">
      <alignment horizontal="center"/>
    </xf>
    <xf numFmtId="0" fontId="55" fillId="41" borderId="86" xfId="792" applyFont="1" applyFill="1" applyBorder="1" applyAlignment="1" applyProtection="1">
      <alignment horizontal="left"/>
    </xf>
    <xf numFmtId="0" fontId="18" fillId="41" borderId="85" xfId="792" applyFont="1" applyFill="1" applyBorder="1" applyProtection="1"/>
    <xf numFmtId="0" fontId="18" fillId="41" borderId="87" xfId="792" applyFont="1" applyFill="1" applyBorder="1" applyProtection="1"/>
    <xf numFmtId="0" fontId="18" fillId="49" borderId="61" xfId="792" applyFont="1" applyFill="1" applyBorder="1" applyProtection="1"/>
    <xf numFmtId="0" fontId="18" fillId="50" borderId="61" xfId="792" applyFont="1" applyFill="1" applyBorder="1" applyProtection="1"/>
    <xf numFmtId="0" fontId="20" fillId="41" borderId="88" xfId="792" applyFont="1" applyFill="1" applyBorder="1" applyAlignment="1" applyProtection="1">
      <alignment vertical="center"/>
    </xf>
    <xf numFmtId="0" fontId="55" fillId="41" borderId="89" xfId="792" applyFont="1" applyFill="1" applyBorder="1" applyAlignment="1" applyProtection="1">
      <alignment horizontal="right"/>
    </xf>
    <xf numFmtId="0" fontId="55" fillId="41" borderId="89" xfId="792" applyFont="1" applyFill="1" applyBorder="1" applyAlignment="1" applyProtection="1">
      <alignment horizontal="center"/>
    </xf>
    <xf numFmtId="0" fontId="55" fillId="41" borderId="89" xfId="792" applyFont="1" applyFill="1" applyBorder="1" applyAlignment="1" applyProtection="1">
      <alignment horizontal="left"/>
    </xf>
    <xf numFmtId="0" fontId="18" fillId="41" borderId="88" xfId="792" applyFont="1" applyFill="1" applyBorder="1" applyProtection="1"/>
    <xf numFmtId="0" fontId="18" fillId="41" borderId="90" xfId="792" applyFont="1" applyFill="1" applyBorder="1" applyProtection="1"/>
    <xf numFmtId="169" fontId="18" fillId="41" borderId="91" xfId="792" applyNumberFormat="1" applyFont="1" applyFill="1" applyBorder="1" applyProtection="1"/>
    <xf numFmtId="0" fontId="18" fillId="41" borderId="92" xfId="792" applyFont="1" applyFill="1" applyBorder="1" applyProtection="1"/>
    <xf numFmtId="0" fontId="18" fillId="43" borderId="55" xfId="792" applyFont="1" applyFill="1" applyBorder="1" applyProtection="1"/>
    <xf numFmtId="0" fontId="18" fillId="43" borderId="61" xfId="792" applyFont="1" applyFill="1" applyBorder="1" applyProtection="1"/>
    <xf numFmtId="0" fontId="19" fillId="41" borderId="0" xfId="792" applyFont="1" applyFill="1" applyBorder="1" applyAlignment="1" applyProtection="1"/>
    <xf numFmtId="0" fontId="18" fillId="41" borderId="0" xfId="792" applyFont="1" applyFill="1" applyBorder="1" applyAlignment="1" applyProtection="1"/>
    <xf numFmtId="169" fontId="21" fillId="41" borderId="0" xfId="792" applyNumberFormat="1" applyFont="1" applyFill="1" applyBorder="1" applyAlignment="1" applyProtection="1"/>
    <xf numFmtId="0" fontId="20" fillId="41" borderId="0" xfId="792" applyFont="1" applyFill="1" applyBorder="1" applyAlignment="1" applyProtection="1"/>
    <xf numFmtId="0" fontId="18" fillId="43" borderId="93" xfId="792" applyFont="1" applyFill="1" applyBorder="1" applyProtection="1"/>
    <xf numFmtId="0" fontId="18" fillId="41" borderId="91" xfId="792" applyFont="1" applyFill="1" applyBorder="1" applyProtection="1"/>
    <xf numFmtId="169" fontId="18" fillId="0" borderId="0" xfId="792" applyNumberFormat="1" applyFont="1" applyProtection="1"/>
    <xf numFmtId="169" fontId="18" fillId="0" borderId="0" xfId="792" applyNumberFormat="1" applyProtection="1"/>
    <xf numFmtId="0" fontId="54" fillId="41" borderId="94" xfId="792" applyFont="1" applyFill="1" applyBorder="1" applyProtection="1">
      <protection locked="0"/>
    </xf>
    <xf numFmtId="0" fontId="54" fillId="41" borderId="95" xfId="792" applyFont="1" applyFill="1" applyBorder="1" applyProtection="1"/>
    <xf numFmtId="0" fontId="18" fillId="51" borderId="61" xfId="792" applyFont="1" applyFill="1" applyBorder="1" applyProtection="1"/>
    <xf numFmtId="0" fontId="18" fillId="51" borderId="96" xfId="792" applyFont="1" applyFill="1" applyBorder="1" applyProtection="1"/>
    <xf numFmtId="0" fontId="20" fillId="41" borderId="97" xfId="792" applyFont="1" applyFill="1" applyBorder="1" applyAlignment="1" applyProtection="1">
      <alignment vertical="center"/>
    </xf>
    <xf numFmtId="0" fontId="55" fillId="41" borderId="97" xfId="792" applyFont="1" applyFill="1" applyBorder="1" applyAlignment="1" applyProtection="1">
      <alignment horizontal="right"/>
    </xf>
    <xf numFmtId="0" fontId="55" fillId="41" borderId="97" xfId="792" applyFont="1" applyFill="1" applyBorder="1" applyAlignment="1" applyProtection="1">
      <alignment horizontal="center"/>
    </xf>
    <xf numFmtId="0" fontId="55" fillId="41" borderId="97" xfId="792" applyFont="1" applyFill="1" applyBorder="1" applyAlignment="1" applyProtection="1">
      <alignment horizontal="left"/>
    </xf>
    <xf numFmtId="0" fontId="18" fillId="41" borderId="97" xfId="792" applyFont="1" applyFill="1" applyBorder="1" applyProtection="1"/>
    <xf numFmtId="0" fontId="18" fillId="41" borderId="98" xfId="792" applyFont="1" applyFill="1" applyBorder="1" applyProtection="1"/>
    <xf numFmtId="0" fontId="56" fillId="41" borderId="0" xfId="771" applyFont="1" applyFill="1" applyBorder="1" applyProtection="1"/>
    <xf numFmtId="0" fontId="56" fillId="41" borderId="99" xfId="771" applyFont="1" applyFill="1" applyBorder="1" applyProtection="1"/>
    <xf numFmtId="0" fontId="56" fillId="41" borderId="100" xfId="792" applyFont="1" applyFill="1" applyBorder="1" applyProtection="1"/>
    <xf numFmtId="0" fontId="56" fillId="41" borderId="101" xfId="792" applyFont="1" applyFill="1" applyBorder="1" applyProtection="1"/>
    <xf numFmtId="0" fontId="56" fillId="41" borderId="99" xfId="792" applyFont="1" applyFill="1" applyBorder="1" applyProtection="1"/>
    <xf numFmtId="0" fontId="7" fillId="2" borderId="0" xfId="792" applyFont="1" applyFill="1" applyProtection="1">
      <protection hidden="1"/>
    </xf>
    <xf numFmtId="0" fontId="18" fillId="0" borderId="0" xfId="792" applyProtection="1">
      <protection hidden="1"/>
    </xf>
    <xf numFmtId="0" fontId="18" fillId="0" borderId="0" xfId="792" applyFont="1" applyProtection="1">
      <protection hidden="1"/>
    </xf>
    <xf numFmtId="0" fontId="18" fillId="0" borderId="0" xfId="792" applyAlignment="1" applyProtection="1">
      <alignment vertical="center"/>
      <protection hidden="1"/>
    </xf>
    <xf numFmtId="167" fontId="18" fillId="0" borderId="0" xfId="792" applyNumberFormat="1" applyProtection="1">
      <protection hidden="1"/>
    </xf>
    <xf numFmtId="167" fontId="18" fillId="0" borderId="0" xfId="792" applyNumberFormat="1" applyAlignment="1" applyProtection="1">
      <alignment vertical="center"/>
      <protection hidden="1"/>
    </xf>
    <xf numFmtId="167" fontId="18" fillId="0" borderId="0" xfId="792" applyNumberFormat="1" applyFont="1" applyProtection="1">
      <protection hidden="1"/>
    </xf>
    <xf numFmtId="0" fontId="23" fillId="0" borderId="0" xfId="792" applyFont="1" applyProtection="1">
      <protection hidden="1"/>
    </xf>
    <xf numFmtId="169" fontId="18" fillId="0" borderId="0" xfId="792" applyNumberFormat="1" applyFont="1" applyProtection="1">
      <protection hidden="1"/>
    </xf>
    <xf numFmtId="0" fontId="19" fillId="34" borderId="102" xfId="792" applyFont="1" applyFill="1" applyBorder="1" applyAlignment="1" applyProtection="1">
      <alignment horizontal="right"/>
    </xf>
    <xf numFmtId="0" fontId="18" fillId="41" borderId="0" xfId="792" applyFont="1" applyFill="1" applyBorder="1" applyProtection="1"/>
    <xf numFmtId="0" fontId="54" fillId="41" borderId="0" xfId="792" applyFont="1" applyFill="1" applyBorder="1" applyProtection="1"/>
    <xf numFmtId="0" fontId="20" fillId="41" borderId="0" xfId="792" applyFont="1" applyFill="1" applyBorder="1" applyAlignment="1" applyProtection="1">
      <alignment vertical="center"/>
    </xf>
    <xf numFmtId="0" fontId="0" fillId="41" borderId="103" xfId="0" applyFill="1" applyBorder="1" applyAlignment="1" applyProtection="1">
      <alignment vertical="center"/>
      <protection hidden="1"/>
    </xf>
    <xf numFmtId="0" fontId="54" fillId="41" borderId="103" xfId="792" applyFont="1" applyFill="1" applyBorder="1" applyProtection="1"/>
    <xf numFmtId="0" fontId="56" fillId="41" borderId="103" xfId="792" applyFont="1" applyFill="1" applyBorder="1" applyProtection="1"/>
    <xf numFmtId="0" fontId="18" fillId="41" borderId="104" xfId="792" applyFont="1" applyFill="1" applyBorder="1" applyProtection="1"/>
    <xf numFmtId="0" fontId="18" fillId="41" borderId="103" xfId="792" applyFont="1" applyFill="1" applyBorder="1" applyProtection="1"/>
    <xf numFmtId="0" fontId="18" fillId="41" borderId="105" xfId="792" applyFont="1" applyFill="1" applyBorder="1" applyProtection="1"/>
    <xf numFmtId="0" fontId="56" fillId="41" borderId="106" xfId="792" applyFont="1" applyFill="1" applyBorder="1" applyProtection="1"/>
    <xf numFmtId="0" fontId="0" fillId="41" borderId="106" xfId="0" applyFill="1" applyBorder="1" applyAlignment="1" applyProtection="1">
      <alignment vertical="center"/>
      <protection hidden="1"/>
    </xf>
    <xf numFmtId="0" fontId="54" fillId="41" borderId="106" xfId="792" applyFont="1" applyFill="1" applyBorder="1" applyProtection="1"/>
    <xf numFmtId="0" fontId="18" fillId="41" borderId="106" xfId="792" applyFont="1" applyFill="1" applyBorder="1" applyProtection="1"/>
    <xf numFmtId="0" fontId="18" fillId="41" borderId="107" xfId="792" applyFont="1" applyFill="1" applyBorder="1" applyProtection="1"/>
    <xf numFmtId="0" fontId="56" fillId="41" borderId="108" xfId="771" applyFont="1" applyFill="1" applyBorder="1" applyProtection="1"/>
    <xf numFmtId="0" fontId="0" fillId="41" borderId="108" xfId="0" applyFill="1" applyBorder="1" applyAlignment="1" applyProtection="1">
      <alignment vertical="center"/>
      <protection hidden="1"/>
    </xf>
    <xf numFmtId="0" fontId="54" fillId="41" borderId="108" xfId="792" applyFont="1" applyFill="1" applyBorder="1" applyProtection="1"/>
    <xf numFmtId="0" fontId="18" fillId="41" borderId="108" xfId="792" applyFont="1" applyFill="1" applyBorder="1" applyProtection="1"/>
    <xf numFmtId="0" fontId="18" fillId="41" borderId="109" xfId="792" applyFont="1" applyFill="1" applyBorder="1" applyProtection="1"/>
    <xf numFmtId="0" fontId="56" fillId="41" borderId="110" xfId="792" applyFont="1" applyFill="1" applyBorder="1" applyProtection="1"/>
    <xf numFmtId="0" fontId="0" fillId="41" borderId="110" xfId="0" applyFill="1" applyBorder="1" applyAlignment="1" applyProtection="1">
      <alignment vertical="center"/>
      <protection hidden="1"/>
    </xf>
    <xf numFmtId="0" fontId="54" fillId="41" borderId="110" xfId="792" applyFont="1" applyFill="1" applyBorder="1" applyProtection="1"/>
    <xf numFmtId="0" fontId="56" fillId="41" borderId="111" xfId="771" applyFont="1" applyFill="1" applyBorder="1" applyProtection="1"/>
    <xf numFmtId="0" fontId="0" fillId="41" borderId="111" xfId="0" applyFill="1" applyBorder="1" applyAlignment="1" applyProtection="1">
      <alignment vertical="center"/>
      <protection hidden="1"/>
    </xf>
    <xf numFmtId="0" fontId="54" fillId="41" borderId="111" xfId="792" applyFont="1" applyFill="1" applyBorder="1" applyProtection="1"/>
    <xf numFmtId="0" fontId="56" fillId="41" borderId="112" xfId="771" applyFont="1" applyFill="1" applyBorder="1" applyProtection="1"/>
    <xf numFmtId="0" fontId="0" fillId="41" borderId="112" xfId="0" applyFill="1" applyBorder="1" applyAlignment="1" applyProtection="1">
      <alignment vertical="center"/>
      <protection hidden="1"/>
    </xf>
    <xf numFmtId="0" fontId="54" fillId="41" borderId="112" xfId="792" applyFont="1" applyFill="1" applyBorder="1" applyProtection="1"/>
    <xf numFmtId="0" fontId="18" fillId="41" borderId="112" xfId="792" applyFont="1" applyFill="1" applyBorder="1" applyProtection="1"/>
    <xf numFmtId="0" fontId="56" fillId="41" borderId="113" xfId="771" applyFont="1" applyFill="1" applyBorder="1" applyProtection="1"/>
    <xf numFmtId="0" fontId="0" fillId="41" borderId="113" xfId="0" applyFill="1" applyBorder="1" applyAlignment="1" applyProtection="1">
      <alignment vertical="center"/>
      <protection hidden="1"/>
    </xf>
    <xf numFmtId="0" fontId="54" fillId="41" borderId="113" xfId="792" applyFont="1" applyFill="1" applyBorder="1" applyProtection="1"/>
    <xf numFmtId="0" fontId="18" fillId="0" borderId="113" xfId="792" applyFont="1" applyBorder="1" applyProtection="1"/>
    <xf numFmtId="0" fontId="0" fillId="52" borderId="0" xfId="0" applyFill="1" applyProtection="1"/>
    <xf numFmtId="0" fontId="0" fillId="52" borderId="22" xfId="0" applyFill="1" applyBorder="1" applyProtection="1"/>
    <xf numFmtId="0" fontId="0" fillId="52" borderId="23" xfId="0" applyFill="1" applyBorder="1" applyAlignment="1" applyProtection="1">
      <alignment horizontal="center"/>
    </xf>
    <xf numFmtId="167" fontId="0" fillId="52" borderId="24" xfId="0" applyNumberFormat="1" applyFill="1" applyBorder="1" applyAlignment="1" applyProtection="1">
      <alignment horizontal="right"/>
    </xf>
    <xf numFmtId="167" fontId="0" fillId="52" borderId="0" xfId="0" applyNumberFormat="1" applyFill="1" applyAlignment="1" applyProtection="1">
      <alignment horizontal="right"/>
    </xf>
    <xf numFmtId="167" fontId="0" fillId="52" borderId="8" xfId="0" applyNumberFormat="1" applyFill="1" applyBorder="1" applyAlignment="1" applyProtection="1">
      <alignment horizontal="right"/>
    </xf>
    <xf numFmtId="167" fontId="0" fillId="52" borderId="24" xfId="0" applyNumberFormat="1" applyFill="1" applyBorder="1" applyProtection="1"/>
    <xf numFmtId="0" fontId="0" fillId="52" borderId="14" xfId="0" applyFill="1" applyBorder="1" applyProtection="1"/>
    <xf numFmtId="0" fontId="0" fillId="52" borderId="15" xfId="0" applyFill="1" applyBorder="1" applyAlignment="1" applyProtection="1">
      <alignment horizontal="center"/>
    </xf>
    <xf numFmtId="167" fontId="0" fillId="52" borderId="16" xfId="0" applyNumberFormat="1" applyFill="1" applyBorder="1" applyAlignment="1" applyProtection="1">
      <alignment horizontal="right"/>
    </xf>
    <xf numFmtId="0" fontId="56" fillId="41" borderId="0" xfId="771" applyFont="1" applyFill="1" applyBorder="1" applyProtection="1">
      <protection locked="0"/>
    </xf>
    <xf numFmtId="0" fontId="20" fillId="41" borderId="53" xfId="792" applyFont="1" applyFill="1" applyBorder="1" applyAlignment="1" applyProtection="1"/>
    <xf numFmtId="0" fontId="18" fillId="41" borderId="53" xfId="792" applyFont="1" applyFill="1" applyBorder="1" applyAlignment="1" applyProtection="1"/>
    <xf numFmtId="0" fontId="18" fillId="41" borderId="54" xfId="792" applyFont="1" applyFill="1" applyBorder="1" applyProtection="1"/>
    <xf numFmtId="0" fontId="18" fillId="43" borderId="52" xfId="792" applyFont="1" applyFill="1" applyBorder="1" applyProtection="1"/>
    <xf numFmtId="0" fontId="18" fillId="41" borderId="0" xfId="792" applyFill="1" applyBorder="1" applyAlignment="1" applyProtection="1">
      <alignment vertical="center"/>
    </xf>
    <xf numFmtId="0" fontId="18" fillId="41" borderId="0" xfId="792" applyFill="1" applyBorder="1" applyProtection="1"/>
    <xf numFmtId="167" fontId="25" fillId="41" borderId="0" xfId="792" applyNumberFormat="1" applyFont="1" applyFill="1" applyBorder="1" applyProtection="1"/>
    <xf numFmtId="167" fontId="26" fillId="41" borderId="0" xfId="792" applyNumberFormat="1" applyFont="1" applyFill="1" applyBorder="1" applyProtection="1"/>
    <xf numFmtId="167" fontId="26" fillId="41" borderId="113" xfId="792" applyNumberFormat="1" applyFont="1" applyFill="1" applyBorder="1" applyProtection="1"/>
    <xf numFmtId="167" fontId="26" fillId="41" borderId="112" xfId="792" applyNumberFormat="1" applyFont="1" applyFill="1" applyBorder="1" applyProtection="1"/>
    <xf numFmtId="167" fontId="26" fillId="41" borderId="111" xfId="792" applyNumberFormat="1" applyFont="1" applyFill="1" applyBorder="1" applyProtection="1"/>
    <xf numFmtId="167" fontId="26" fillId="41" borderId="110" xfId="792" applyNumberFormat="1" applyFont="1" applyFill="1" applyBorder="1" applyProtection="1"/>
    <xf numFmtId="167" fontId="26" fillId="41" borderId="108" xfId="792" applyNumberFormat="1" applyFont="1" applyFill="1" applyBorder="1" applyProtection="1"/>
    <xf numFmtId="167" fontId="26" fillId="41" borderId="106" xfId="792" applyNumberFormat="1" applyFont="1" applyFill="1" applyBorder="1" applyProtection="1"/>
    <xf numFmtId="167" fontId="26" fillId="41" borderId="103" xfId="792" applyNumberFormat="1" applyFont="1" applyFill="1" applyBorder="1" applyProtection="1"/>
    <xf numFmtId="167" fontId="25" fillId="41" borderId="53" xfId="792" applyNumberFormat="1" applyFont="1" applyFill="1" applyBorder="1" applyProtection="1"/>
    <xf numFmtId="167" fontId="25" fillId="41" borderId="59" xfId="792" applyNumberFormat="1" applyFont="1" applyFill="1" applyBorder="1" applyProtection="1"/>
    <xf numFmtId="169" fontId="26" fillId="41" borderId="0" xfId="792" applyNumberFormat="1" applyFont="1" applyFill="1" applyBorder="1" applyProtection="1"/>
    <xf numFmtId="167" fontId="25" fillId="41" borderId="69" xfId="792" applyNumberFormat="1" applyFont="1" applyFill="1" applyBorder="1" applyProtection="1"/>
    <xf numFmtId="167" fontId="25" fillId="41" borderId="73" xfId="792" applyNumberFormat="1" applyFont="1" applyFill="1" applyBorder="1" applyProtection="1"/>
    <xf numFmtId="167" fontId="25" fillId="41" borderId="77" xfId="792" applyNumberFormat="1" applyFont="1" applyFill="1" applyBorder="1" applyProtection="1"/>
    <xf numFmtId="167" fontId="25" fillId="41" borderId="81" xfId="792" applyNumberFormat="1" applyFont="1" applyFill="1" applyBorder="1" applyProtection="1"/>
    <xf numFmtId="167" fontId="25" fillId="41" borderId="85" xfId="792" applyNumberFormat="1" applyFont="1" applyFill="1" applyBorder="1" applyProtection="1"/>
    <xf numFmtId="167" fontId="25" fillId="41" borderId="88" xfId="792" applyNumberFormat="1" applyFont="1" applyFill="1" applyBorder="1" applyProtection="1"/>
    <xf numFmtId="167" fontId="25" fillId="41" borderId="97" xfId="792" applyNumberFormat="1" applyFont="1" applyFill="1" applyBorder="1" applyProtection="1"/>
    <xf numFmtId="6" fontId="25" fillId="41" borderId="53" xfId="792" applyNumberFormat="1" applyFont="1" applyFill="1" applyBorder="1" applyAlignment="1" applyProtection="1"/>
    <xf numFmtId="170" fontId="4" fillId="34" borderId="25" xfId="0" applyNumberFormat="1" applyFont="1" applyFill="1" applyBorder="1" applyAlignment="1" applyProtection="1">
      <alignment vertical="center"/>
    </xf>
    <xf numFmtId="0" fontId="7" fillId="34" borderId="26" xfId="0" applyFont="1" applyFill="1" applyBorder="1"/>
    <xf numFmtId="0" fontId="7" fillId="0" borderId="0" xfId="0" applyFont="1" applyBorder="1"/>
    <xf numFmtId="170" fontId="3" fillId="34" borderId="30" xfId="0" applyNumberFormat="1" applyFont="1" applyFill="1" applyBorder="1" applyAlignment="1" applyProtection="1">
      <alignment horizontal="center" vertical="center"/>
    </xf>
    <xf numFmtId="170" fontId="3" fillId="34" borderId="25" xfId="0" applyNumberFormat="1" applyFont="1" applyFill="1" applyBorder="1" applyAlignment="1" applyProtection="1">
      <alignment horizontal="center" vertical="center"/>
    </xf>
    <xf numFmtId="0" fontId="6" fillId="34" borderId="31" xfId="0" applyFont="1" applyFill="1" applyBorder="1" applyProtection="1"/>
    <xf numFmtId="0" fontId="6" fillId="34" borderId="27" xfId="0" applyNumberFormat="1" applyFont="1" applyFill="1" applyBorder="1" applyProtection="1">
      <protection hidden="1"/>
    </xf>
    <xf numFmtId="170" fontId="7" fillId="34" borderId="0" xfId="0" applyNumberFormat="1" applyFont="1" applyFill="1" applyBorder="1" applyProtection="1">
      <protection hidden="1"/>
    </xf>
    <xf numFmtId="14" fontId="7" fillId="34" borderId="27" xfId="0" applyNumberFormat="1" applyFont="1" applyFill="1" applyBorder="1" applyProtection="1">
      <protection hidden="1"/>
    </xf>
    <xf numFmtId="0" fontId="6" fillId="34" borderId="32" xfId="0" applyFont="1" applyFill="1" applyBorder="1" applyProtection="1"/>
    <xf numFmtId="0" fontId="7" fillId="34" borderId="28" xfId="0" applyFont="1" applyFill="1" applyBorder="1"/>
    <xf numFmtId="0" fontId="6" fillId="34" borderId="28" xfId="0" applyFont="1" applyFill="1" applyBorder="1" applyProtection="1"/>
    <xf numFmtId="170" fontId="7" fillId="34" borderId="28" xfId="0" applyNumberFormat="1" applyFont="1" applyFill="1" applyBorder="1" applyProtection="1">
      <protection hidden="1"/>
    </xf>
    <xf numFmtId="14" fontId="7" fillId="34" borderId="29" xfId="0" applyNumberFormat="1" applyFont="1" applyFill="1" applyBorder="1" applyProtection="1">
      <protection hidden="1"/>
    </xf>
    <xf numFmtId="170" fontId="7" fillId="0" borderId="0" xfId="0" applyNumberFormat="1" applyFont="1" applyBorder="1"/>
    <xf numFmtId="0" fontId="57" fillId="0" borderId="0" xfId="0" applyFont="1" applyBorder="1"/>
    <xf numFmtId="0" fontId="7" fillId="34" borderId="0" xfId="0" applyFont="1" applyFill="1" applyBorder="1" applyProtection="1">
      <protection hidden="1"/>
    </xf>
    <xf numFmtId="0" fontId="7" fillId="34" borderId="0" xfId="0" applyFont="1" applyFill="1" applyBorder="1"/>
    <xf numFmtId="0" fontId="24" fillId="34" borderId="0" xfId="0" applyFont="1" applyFill="1" applyBorder="1" applyProtection="1">
      <protection hidden="1"/>
    </xf>
    <xf numFmtId="0" fontId="6" fillId="34" borderId="0" xfId="0" applyFont="1" applyFill="1" applyBorder="1"/>
    <xf numFmtId="1" fontId="0" fillId="34" borderId="5" xfId="0" applyNumberFormat="1" applyFill="1" applyBorder="1" applyAlignment="1" applyProtection="1">
      <alignment horizontal="center" vertical="center"/>
      <protection hidden="1"/>
    </xf>
    <xf numFmtId="1" fontId="0" fillId="34" borderId="7" xfId="0" applyNumberFormat="1" applyFill="1" applyBorder="1" applyAlignment="1" applyProtection="1">
      <alignment horizontal="center" vertical="center"/>
      <protection hidden="1"/>
    </xf>
    <xf numFmtId="1" fontId="0" fillId="34" borderId="19" xfId="0" applyNumberFormat="1" applyFill="1" applyBorder="1" applyAlignment="1" applyProtection="1">
      <alignment horizontal="center" vertical="center"/>
      <protection hidden="1"/>
    </xf>
    <xf numFmtId="14" fontId="7" fillId="34" borderId="4" xfId="0" applyNumberFormat="1" applyFont="1" applyFill="1" applyBorder="1" applyAlignment="1" applyProtection="1">
      <alignment horizontal="center" vertical="center"/>
      <protection hidden="1"/>
    </xf>
    <xf numFmtId="14" fontId="7" fillId="34" borderId="2" xfId="0" applyNumberFormat="1" applyFont="1" applyFill="1" applyBorder="1" applyAlignment="1" applyProtection="1">
      <alignment horizontal="center" vertical="center"/>
      <protection hidden="1"/>
    </xf>
    <xf numFmtId="14" fontId="7" fillId="34" borderId="3" xfId="0" applyNumberFormat="1" applyFont="1" applyFill="1" applyBorder="1" applyAlignment="1" applyProtection="1">
      <alignment horizontal="center" vertical="center"/>
      <protection hidden="1"/>
    </xf>
    <xf numFmtId="0" fontId="6" fillId="34" borderId="0" xfId="0" applyFont="1" applyFill="1" applyBorder="1" applyProtection="1"/>
    <xf numFmtId="0" fontId="6" fillId="34" borderId="0" xfId="0" applyNumberFormat="1" applyFont="1" applyFill="1" applyBorder="1" applyAlignment="1" applyProtection="1">
      <alignment horizontal="center"/>
      <protection hidden="1"/>
    </xf>
    <xf numFmtId="6" fontId="6" fillId="42" borderId="0" xfId="0" applyNumberFormat="1" applyFont="1" applyFill="1" applyBorder="1" applyProtection="1">
      <protection hidden="1"/>
    </xf>
    <xf numFmtId="170" fontId="7" fillId="34" borderId="31" xfId="0" applyNumberFormat="1" applyFont="1" applyFill="1" applyBorder="1" applyProtection="1">
      <protection hidden="1"/>
    </xf>
    <xf numFmtId="0" fontId="6" fillId="34" borderId="31" xfId="0" applyFont="1" applyFill="1" applyBorder="1" applyProtection="1">
      <protection hidden="1"/>
    </xf>
    <xf numFmtId="170" fontId="7" fillId="34" borderId="27" xfId="0" applyNumberFormat="1" applyFont="1" applyFill="1" applyBorder="1" applyProtection="1">
      <protection hidden="1"/>
    </xf>
    <xf numFmtId="0" fontId="7" fillId="34" borderId="31" xfId="0" applyFont="1" applyFill="1" applyBorder="1" applyProtection="1">
      <protection hidden="1"/>
    </xf>
    <xf numFmtId="6" fontId="6" fillId="42" borderId="27" xfId="0" applyNumberFormat="1" applyFont="1" applyFill="1" applyBorder="1" applyProtection="1">
      <protection hidden="1"/>
    </xf>
    <xf numFmtId="6" fontId="7" fillId="42" borderId="27" xfId="0" applyNumberFormat="1" applyFont="1" applyFill="1" applyBorder="1" applyProtection="1">
      <protection hidden="1"/>
    </xf>
    <xf numFmtId="169" fontId="7" fillId="0" borderId="31" xfId="0" applyNumberFormat="1" applyFont="1" applyBorder="1" applyProtection="1">
      <protection locked="0"/>
    </xf>
    <xf numFmtId="0" fontId="7" fillId="34" borderId="28" xfId="0" applyFont="1" applyFill="1" applyBorder="1" applyProtection="1">
      <protection hidden="1"/>
    </xf>
    <xf numFmtId="0" fontId="57" fillId="34" borderId="28" xfId="0" applyFont="1" applyFill="1" applyBorder="1" applyProtection="1">
      <protection hidden="1"/>
    </xf>
    <xf numFmtId="0" fontId="7" fillId="34" borderId="27" xfId="0" applyFont="1" applyFill="1" applyBorder="1" applyProtection="1">
      <protection hidden="1"/>
    </xf>
    <xf numFmtId="170" fontId="7" fillId="34" borderId="28" xfId="0" applyNumberFormat="1" applyFont="1" applyFill="1" applyBorder="1" applyProtection="1"/>
    <xf numFmtId="0" fontId="7" fillId="34" borderId="28" xfId="0" applyFont="1" applyFill="1" applyBorder="1" applyProtection="1"/>
    <xf numFmtId="0" fontId="6" fillId="34" borderId="0" xfId="0" applyFont="1" applyFill="1" applyBorder="1" applyAlignment="1" applyProtection="1">
      <alignment horizontal="center"/>
      <protection hidden="1"/>
    </xf>
    <xf numFmtId="10" fontId="6" fillId="41" borderId="1" xfId="857" applyNumberFormat="1" applyFont="1" applyFill="1" applyBorder="1" applyAlignment="1" applyProtection="1">
      <alignment horizontal="right" vertical="center"/>
      <protection hidden="1"/>
    </xf>
    <xf numFmtId="10" fontId="6" fillId="34" borderId="0" xfId="857" applyNumberFormat="1" applyFont="1" applyFill="1" applyBorder="1" applyAlignment="1" applyProtection="1">
      <alignment horizontal="center"/>
      <protection hidden="1"/>
    </xf>
    <xf numFmtId="0" fontId="6" fillId="0" borderId="33" xfId="0" applyFont="1" applyBorder="1" applyProtection="1">
      <protection hidden="1"/>
    </xf>
    <xf numFmtId="0" fontId="6" fillId="0" borderId="34" xfId="0" applyFont="1" applyBorder="1" applyAlignment="1" applyProtection="1">
      <alignment horizontal="center"/>
      <protection hidden="1"/>
    </xf>
    <xf numFmtId="0" fontId="6" fillId="0" borderId="34" xfId="0" applyFont="1" applyBorder="1" applyAlignment="1" applyProtection="1">
      <alignment horizontal="center" wrapText="1"/>
      <protection hidden="1"/>
    </xf>
    <xf numFmtId="0" fontId="6" fillId="0" borderId="35" xfId="0" applyFont="1" applyBorder="1" applyAlignment="1" applyProtection="1">
      <alignment horizontal="center"/>
      <protection hidden="1"/>
    </xf>
    <xf numFmtId="0" fontId="7" fillId="0" borderId="31" xfId="0" applyFont="1" applyFill="1" applyBorder="1" applyProtection="1">
      <protection hidden="1"/>
    </xf>
    <xf numFmtId="0" fontId="0" fillId="0" borderId="32" xfId="0" applyFill="1" applyBorder="1" applyProtection="1">
      <protection hidden="1"/>
    </xf>
    <xf numFmtId="10" fontId="0" fillId="0" borderId="0" xfId="857" applyNumberFormat="1" applyFont="1" applyBorder="1" applyAlignment="1" applyProtection="1">
      <alignment horizontal="center"/>
      <protection hidden="1"/>
    </xf>
    <xf numFmtId="10" fontId="0" fillId="0" borderId="28" xfId="857" applyNumberFormat="1" applyFont="1" applyBorder="1" applyAlignment="1" applyProtection="1">
      <alignment horizontal="center"/>
      <protection hidden="1"/>
    </xf>
    <xf numFmtId="166" fontId="7" fillId="0" borderId="0" xfId="0" applyNumberFormat="1" applyFont="1" applyFill="1" applyBorder="1" applyProtection="1">
      <protection locked="0"/>
    </xf>
    <xf numFmtId="6" fontId="7" fillId="0" borderId="0" xfId="0" applyNumberFormat="1" applyFont="1" applyFill="1" applyBorder="1" applyProtection="1">
      <protection locked="0"/>
    </xf>
    <xf numFmtId="6" fontId="7" fillId="34" borderId="0" xfId="0" applyNumberFormat="1" applyFont="1" applyFill="1" applyBorder="1" applyProtection="1">
      <protection hidden="1"/>
    </xf>
    <xf numFmtId="6" fontId="24" fillId="34" borderId="0" xfId="0" applyNumberFormat="1" applyFont="1" applyFill="1" applyBorder="1" applyProtection="1">
      <protection hidden="1"/>
    </xf>
    <xf numFmtId="6" fontId="57" fillId="0" borderId="0" xfId="0" applyNumberFormat="1" applyFont="1" applyFill="1" applyBorder="1" applyProtection="1">
      <protection locked="0"/>
    </xf>
    <xf numFmtId="6" fontId="7" fillId="42" borderId="0" xfId="0" applyNumberFormat="1" applyFont="1" applyFill="1" applyBorder="1" applyProtection="1">
      <protection hidden="1"/>
    </xf>
    <xf numFmtId="6" fontId="57" fillId="34" borderId="0" xfId="0" applyNumberFormat="1" applyFont="1" applyFill="1" applyBorder="1" applyProtection="1">
      <protection hidden="1"/>
    </xf>
    <xf numFmtId="6" fontId="7" fillId="34" borderId="27" xfId="0" applyNumberFormat="1" applyFont="1" applyFill="1" applyBorder="1" applyProtection="1">
      <protection hidden="1"/>
    </xf>
    <xf numFmtId="6" fontId="7" fillId="34" borderId="0" xfId="0" applyNumberFormat="1" applyFont="1" applyFill="1" applyBorder="1"/>
    <xf numFmtId="6" fontId="57" fillId="34" borderId="27" xfId="0" applyNumberFormat="1" applyFont="1" applyFill="1" applyBorder="1" applyProtection="1">
      <protection hidden="1"/>
    </xf>
    <xf numFmtId="6" fontId="6" fillId="34" borderId="0" xfId="0" applyNumberFormat="1" applyFont="1" applyFill="1" applyBorder="1" applyProtection="1">
      <protection hidden="1"/>
    </xf>
    <xf numFmtId="6" fontId="7" fillId="34" borderId="0" xfId="0" applyNumberFormat="1" applyFont="1" applyFill="1" applyBorder="1" applyAlignment="1" applyProtection="1">
      <protection hidden="1"/>
    </xf>
    <xf numFmtId="6" fontId="7" fillId="0" borderId="0" xfId="0" applyNumberFormat="1" applyFont="1" applyBorder="1" applyProtection="1">
      <protection locked="0"/>
    </xf>
    <xf numFmtId="40" fontId="0" fillId="0" borderId="0" xfId="772" applyNumberFormat="1" applyFont="1" applyBorder="1" applyAlignment="1" applyProtection="1">
      <alignment horizontal="right"/>
      <protection hidden="1"/>
    </xf>
    <xf numFmtId="40" fontId="0" fillId="0" borderId="27" xfId="772" applyNumberFormat="1" applyFont="1" applyBorder="1" applyAlignment="1" applyProtection="1">
      <alignment horizontal="right"/>
      <protection hidden="1"/>
    </xf>
    <xf numFmtId="40" fontId="0" fillId="0" borderId="28" xfId="772" applyNumberFormat="1" applyFont="1" applyBorder="1" applyAlignment="1" applyProtection="1">
      <alignment horizontal="right"/>
      <protection hidden="1"/>
    </xf>
    <xf numFmtId="40" fontId="0" fillId="0" borderId="29" xfId="772" applyNumberFormat="1" applyFont="1" applyBorder="1" applyAlignment="1" applyProtection="1">
      <alignment horizontal="right"/>
      <protection hidden="1"/>
    </xf>
    <xf numFmtId="0" fontId="7" fillId="41" borderId="0" xfId="0" applyFont="1" applyFill="1" applyBorder="1"/>
    <xf numFmtId="166" fontId="7" fillId="0" borderId="0" xfId="0" applyNumberFormat="1" applyFont="1" applyBorder="1" applyProtection="1">
      <protection locked="0"/>
    </xf>
    <xf numFmtId="0" fontId="7" fillId="34" borderId="0" xfId="0" applyFont="1" applyFill="1" applyBorder="1" applyAlignment="1" applyProtection="1">
      <alignment horizontal="center"/>
      <protection hidden="1"/>
    </xf>
    <xf numFmtId="6" fontId="6" fillId="34" borderId="0" xfId="0" applyNumberFormat="1" applyFont="1" applyFill="1" applyBorder="1" applyAlignment="1" applyProtection="1">
      <alignment horizontal="center"/>
      <protection hidden="1"/>
    </xf>
    <xf numFmtId="0" fontId="6" fillId="0" borderId="0" xfId="791" applyFont="1" applyProtection="1">
      <protection hidden="1"/>
    </xf>
    <xf numFmtId="0" fontId="6" fillId="0" borderId="0" xfId="791" applyFont="1" applyAlignment="1">
      <alignment horizontal="center"/>
    </xf>
    <xf numFmtId="0" fontId="6" fillId="0" borderId="0" xfId="791" applyFont="1"/>
    <xf numFmtId="0" fontId="7" fillId="0" borderId="0" xfId="791" applyProtection="1">
      <protection hidden="1"/>
    </xf>
    <xf numFmtId="0" fontId="7" fillId="0" borderId="0" xfId="791" applyAlignment="1">
      <alignment horizontal="center"/>
    </xf>
    <xf numFmtId="0" fontId="7" fillId="0" borderId="0" xfId="791" applyAlignment="1" applyProtection="1">
      <alignment horizontal="center"/>
      <protection hidden="1"/>
    </xf>
    <xf numFmtId="0" fontId="7" fillId="0" borderId="0" xfId="791"/>
    <xf numFmtId="171" fontId="29" fillId="41" borderId="91" xfId="792" applyNumberFormat="1" applyFont="1" applyFill="1" applyBorder="1" applyProtection="1"/>
    <xf numFmtId="14" fontId="6" fillId="34" borderId="29" xfId="0" applyNumberFormat="1" applyFont="1" applyFill="1" applyBorder="1" applyAlignment="1" applyProtection="1">
      <alignment horizontal="center"/>
      <protection hidden="1"/>
    </xf>
    <xf numFmtId="0" fontId="0" fillId="0" borderId="26" xfId="0" applyBorder="1" applyProtection="1">
      <protection hidden="1"/>
    </xf>
    <xf numFmtId="0" fontId="7" fillId="0" borderId="31" xfId="0" applyFont="1" applyBorder="1" applyProtection="1">
      <protection hidden="1"/>
    </xf>
    <xf numFmtId="0" fontId="0" fillId="0" borderId="27" xfId="0" applyBorder="1" applyProtection="1">
      <protection hidden="1"/>
    </xf>
    <xf numFmtId="9" fontId="0" fillId="0" borderId="27" xfId="0" applyNumberFormat="1" applyBorder="1" applyProtection="1">
      <protection hidden="1"/>
    </xf>
    <xf numFmtId="0" fontId="0" fillId="0" borderId="31" xfId="0" applyBorder="1" applyProtection="1">
      <protection hidden="1"/>
    </xf>
    <xf numFmtId="0" fontId="7" fillId="0" borderId="32" xfId="0" applyFont="1" applyBorder="1" applyProtection="1">
      <protection hidden="1"/>
    </xf>
    <xf numFmtId="0" fontId="6" fillId="0" borderId="30" xfId="0" applyFont="1" applyBorder="1" applyProtection="1">
      <protection hidden="1"/>
    </xf>
    <xf numFmtId="8" fontId="0" fillId="0" borderId="29" xfId="0" applyNumberFormat="1" applyBorder="1" applyProtection="1">
      <protection hidden="1"/>
    </xf>
    <xf numFmtId="167" fontId="7" fillId="41" borderId="0" xfId="0" applyNumberFormat="1" applyFont="1" applyFill="1" applyAlignment="1" applyProtection="1">
      <alignment vertical="center"/>
      <protection hidden="1"/>
    </xf>
    <xf numFmtId="0" fontId="6" fillId="41" borderId="1" xfId="0" applyFont="1" applyFill="1" applyBorder="1" applyAlignment="1" applyProtection="1">
      <alignment horizontal="center" vertical="center"/>
      <protection hidden="1"/>
    </xf>
    <xf numFmtId="167" fontId="7" fillId="34" borderId="1" xfId="0" applyNumberFormat="1" applyFont="1" applyFill="1" applyBorder="1" applyAlignment="1" applyProtection="1">
      <alignment vertical="center"/>
      <protection hidden="1"/>
    </xf>
    <xf numFmtId="167" fontId="7" fillId="34" borderId="1" xfId="0" applyNumberFormat="1" applyFont="1" applyFill="1" applyBorder="1" applyAlignment="1" applyProtection="1">
      <alignment horizontal="right" vertical="center"/>
      <protection hidden="1"/>
    </xf>
    <xf numFmtId="2" fontId="7" fillId="34" borderId="1" xfId="857" applyNumberFormat="1" applyFont="1" applyFill="1" applyBorder="1" applyAlignment="1" applyProtection="1">
      <alignment horizontal="right" vertical="center"/>
      <protection hidden="1"/>
    </xf>
    <xf numFmtId="43" fontId="6" fillId="41" borderId="1" xfId="772" applyFont="1" applyFill="1" applyBorder="1" applyAlignment="1" applyProtection="1">
      <alignment horizontal="center" vertical="center"/>
      <protection hidden="1"/>
    </xf>
    <xf numFmtId="167" fontId="6" fillId="41" borderId="1" xfId="0" applyNumberFormat="1" applyFont="1" applyFill="1" applyBorder="1" applyAlignment="1" applyProtection="1">
      <alignment horizontal="right" vertical="center"/>
      <protection hidden="1"/>
    </xf>
    <xf numFmtId="167" fontId="0" fillId="41" borderId="36" xfId="0" applyNumberFormat="1" applyFill="1" applyBorder="1" applyAlignment="1" applyProtection="1">
      <alignment vertical="center"/>
      <protection locked="0" hidden="1"/>
    </xf>
    <xf numFmtId="167" fontId="0" fillId="41" borderId="10" xfId="0" applyNumberFormat="1" applyFill="1" applyBorder="1" applyAlignment="1" applyProtection="1">
      <alignment vertical="center"/>
      <protection locked="0" hidden="1"/>
    </xf>
    <xf numFmtId="1" fontId="0" fillId="41" borderId="1" xfId="0" applyNumberFormat="1" applyFill="1" applyBorder="1" applyAlignment="1" applyProtection="1">
      <alignment vertical="center"/>
      <protection locked="0" hidden="1"/>
    </xf>
    <xf numFmtId="10" fontId="7" fillId="41" borderId="1" xfId="0" applyNumberFormat="1" applyFont="1" applyFill="1" applyBorder="1" applyAlignment="1" applyProtection="1">
      <alignment vertical="center"/>
      <protection locked="0" hidden="1"/>
    </xf>
    <xf numFmtId="0" fontId="7" fillId="41" borderId="4" xfId="0" applyNumberFormat="1" applyFont="1" applyFill="1" applyBorder="1" applyAlignment="1" applyProtection="1">
      <alignment horizontal="right" vertical="center"/>
      <protection locked="0" hidden="1"/>
    </xf>
    <xf numFmtId="0" fontId="0" fillId="41" borderId="1" xfId="0" applyNumberFormat="1" applyFill="1" applyBorder="1" applyAlignment="1" applyProtection="1">
      <alignment vertical="center"/>
      <protection locked="0" hidden="1"/>
    </xf>
    <xf numFmtId="0" fontId="0" fillId="41" borderId="4" xfId="0" applyNumberFormat="1" applyFill="1" applyBorder="1" applyAlignment="1" applyProtection="1">
      <alignment vertical="center"/>
      <protection locked="0" hidden="1"/>
    </xf>
    <xf numFmtId="167" fontId="0" fillId="41" borderId="1" xfId="0" applyNumberFormat="1" applyFill="1" applyBorder="1" applyAlignment="1" applyProtection="1">
      <alignment vertical="center"/>
      <protection locked="0" hidden="1"/>
    </xf>
    <xf numFmtId="167" fontId="7" fillId="41" borderId="1" xfId="0" applyNumberFormat="1" applyFont="1" applyFill="1" applyBorder="1" applyAlignment="1" applyProtection="1">
      <alignment vertical="center"/>
      <protection locked="0" hidden="1"/>
    </xf>
    <xf numFmtId="167" fontId="0" fillId="41" borderId="10" xfId="0" applyNumberFormat="1" applyFill="1" applyBorder="1" applyAlignment="1" applyProtection="1">
      <alignment vertical="center"/>
      <protection hidden="1"/>
    </xf>
    <xf numFmtId="0" fontId="6" fillId="34" borderId="25" xfId="0" applyFont="1" applyFill="1" applyBorder="1" applyAlignment="1" applyProtection="1">
      <alignment horizontal="center" vertical="center"/>
      <protection hidden="1"/>
    </xf>
    <xf numFmtId="0" fontId="0" fillId="34" borderId="0" xfId="0" applyFill="1" applyAlignment="1" applyProtection="1">
      <alignment vertical="center"/>
      <protection hidden="1"/>
    </xf>
    <xf numFmtId="164" fontId="0" fillId="34" borderId="27" xfId="0" applyNumberFormat="1" applyFill="1" applyBorder="1" applyAlignment="1" applyProtection="1">
      <alignment vertical="center"/>
      <protection hidden="1"/>
    </xf>
    <xf numFmtId="0" fontId="0" fillId="36" borderId="0" xfId="0" applyFill="1" applyAlignment="1" applyProtection="1">
      <alignment vertical="center"/>
      <protection hidden="1"/>
    </xf>
    <xf numFmtId="167" fontId="7" fillId="41" borderId="10" xfId="0" applyNumberFormat="1" applyFont="1" applyFill="1" applyBorder="1" applyAlignment="1" applyProtection="1">
      <alignment vertical="center"/>
      <protection hidden="1"/>
    </xf>
    <xf numFmtId="167" fontId="7" fillId="34" borderId="36" xfId="0" applyNumberFormat="1" applyFont="1" applyFill="1" applyBorder="1" applyAlignment="1" applyProtection="1">
      <alignment vertical="center"/>
      <protection hidden="1"/>
    </xf>
    <xf numFmtId="0" fontId="6" fillId="34" borderId="25" xfId="0" applyFont="1" applyFill="1" applyBorder="1" applyAlignment="1" applyProtection="1">
      <alignment vertical="center"/>
      <protection hidden="1"/>
    </xf>
    <xf numFmtId="164" fontId="0" fillId="34" borderId="0" xfId="0" applyNumberFormat="1" applyFill="1" applyBorder="1" applyAlignment="1" applyProtection="1">
      <alignment vertical="center"/>
      <protection hidden="1"/>
    </xf>
    <xf numFmtId="0" fontId="0" fillId="41" borderId="0" xfId="0" applyFill="1" applyBorder="1" applyAlignment="1" applyProtection="1">
      <alignment horizontal="left" vertical="center"/>
      <protection hidden="1"/>
    </xf>
    <xf numFmtId="0" fontId="7" fillId="34" borderId="27" xfId="791" applyFont="1" applyFill="1" applyBorder="1" applyAlignment="1" applyProtection="1">
      <alignment vertical="center"/>
      <protection hidden="1"/>
    </xf>
    <xf numFmtId="0" fontId="6" fillId="34" borderId="32" xfId="0" applyFont="1" applyFill="1" applyBorder="1" applyProtection="1">
      <protection hidden="1"/>
    </xf>
    <xf numFmtId="0" fontId="6" fillId="34" borderId="32" xfId="0" applyFont="1" applyFill="1" applyBorder="1" applyAlignment="1" applyProtection="1">
      <alignment vertical="center"/>
      <protection hidden="1"/>
    </xf>
    <xf numFmtId="8" fontId="6" fillId="0" borderId="29" xfId="0" applyNumberFormat="1" applyFont="1" applyBorder="1" applyProtection="1">
      <protection hidden="1"/>
    </xf>
    <xf numFmtId="0" fontId="6" fillId="0" borderId="32" xfId="0" applyFont="1" applyBorder="1" applyProtection="1">
      <protection hidden="1"/>
    </xf>
    <xf numFmtId="8" fontId="6" fillId="0" borderId="27" xfId="0" applyNumberFormat="1" applyFont="1" applyBorder="1" applyProtection="1">
      <protection hidden="1"/>
    </xf>
    <xf numFmtId="0" fontId="6" fillId="0" borderId="31" xfId="0" applyFont="1" applyBorder="1" applyProtection="1">
      <protection hidden="1"/>
    </xf>
    <xf numFmtId="14" fontId="6" fillId="34" borderId="28" xfId="0" applyNumberFormat="1" applyFont="1" applyFill="1" applyBorder="1" applyAlignment="1" applyProtection="1">
      <alignment horizontal="center" vertical="center"/>
      <protection hidden="1"/>
    </xf>
    <xf numFmtId="168" fontId="0" fillId="0" borderId="27" xfId="774" applyNumberFormat="1" applyFont="1" applyBorder="1" applyProtection="1">
      <protection hidden="1"/>
    </xf>
    <xf numFmtId="10" fontId="0" fillId="0" borderId="27" xfId="0" applyNumberFormat="1" applyBorder="1" applyProtection="1">
      <protection hidden="1"/>
    </xf>
    <xf numFmtId="1" fontId="0" fillId="0" borderId="27" xfId="0" applyNumberFormat="1" applyBorder="1" applyProtection="1">
      <protection hidden="1"/>
    </xf>
    <xf numFmtId="167" fontId="0" fillId="34" borderId="17" xfId="0" applyNumberFormat="1" applyFill="1" applyBorder="1" applyAlignment="1" applyProtection="1">
      <alignment vertical="center"/>
      <protection hidden="1"/>
    </xf>
    <xf numFmtId="167" fontId="0" fillId="34" borderId="1" xfId="0" applyNumberFormat="1" applyFill="1" applyBorder="1" applyAlignment="1" applyProtection="1">
      <alignment vertical="center"/>
      <protection hidden="1"/>
    </xf>
    <xf numFmtId="167" fontId="0" fillId="34" borderId="18" xfId="0" applyNumberFormat="1" applyFill="1" applyBorder="1" applyAlignment="1" applyProtection="1">
      <alignment vertical="center"/>
      <protection hidden="1"/>
    </xf>
    <xf numFmtId="0" fontId="7" fillId="34" borderId="17" xfId="0" applyFont="1" applyFill="1" applyBorder="1" applyAlignment="1" applyProtection="1">
      <alignment vertical="center"/>
      <protection hidden="1"/>
    </xf>
    <xf numFmtId="0" fontId="6" fillId="34" borderId="30" xfId="0" applyFont="1" applyFill="1" applyBorder="1" applyAlignment="1" applyProtection="1">
      <alignment vertical="center"/>
      <protection hidden="1"/>
    </xf>
    <xf numFmtId="0" fontId="0" fillId="34" borderId="25" xfId="0" applyFill="1" applyBorder="1" applyAlignment="1" applyProtection="1">
      <alignment vertical="center"/>
      <protection hidden="1"/>
    </xf>
    <xf numFmtId="0" fontId="0" fillId="34" borderId="26" xfId="0" applyFill="1" applyBorder="1" applyAlignment="1" applyProtection="1">
      <alignment vertical="center"/>
      <protection hidden="1"/>
    </xf>
    <xf numFmtId="0" fontId="0" fillId="34" borderId="31" xfId="0" applyFill="1" applyBorder="1" applyAlignment="1" applyProtection="1">
      <alignment vertical="center"/>
      <protection hidden="1"/>
    </xf>
    <xf numFmtId="0" fontId="0" fillId="34" borderId="0" xfId="0" applyFill="1" applyBorder="1" applyAlignment="1" applyProtection="1">
      <alignment vertical="center"/>
      <protection hidden="1"/>
    </xf>
    <xf numFmtId="0" fontId="0" fillId="34" borderId="27" xfId="0" applyFill="1" applyBorder="1" applyAlignment="1" applyProtection="1">
      <alignment vertical="center"/>
      <protection hidden="1"/>
    </xf>
    <xf numFmtId="0" fontId="6" fillId="34" borderId="27" xfId="0" applyFont="1" applyFill="1" applyBorder="1" applyAlignment="1" applyProtection="1">
      <alignment horizontal="center" vertical="center"/>
      <protection hidden="1"/>
    </xf>
    <xf numFmtId="0" fontId="7" fillId="34" borderId="31" xfId="0" applyFont="1" applyFill="1" applyBorder="1" applyAlignment="1" applyProtection="1">
      <alignment vertical="center"/>
      <protection hidden="1"/>
    </xf>
    <xf numFmtId="0" fontId="7" fillId="34" borderId="0" xfId="0" applyFont="1" applyFill="1" applyBorder="1" applyAlignment="1" applyProtection="1">
      <alignment vertical="center"/>
      <protection hidden="1"/>
    </xf>
    <xf numFmtId="0" fontId="6" fillId="34" borderId="31" xfId="0" applyFont="1" applyFill="1" applyBorder="1" applyAlignment="1" applyProtection="1">
      <alignment vertical="center"/>
      <protection hidden="1"/>
    </xf>
    <xf numFmtId="0" fontId="6" fillId="34" borderId="0" xfId="0" applyFont="1" applyFill="1" applyBorder="1" applyAlignment="1" applyProtection="1">
      <alignment vertical="center"/>
      <protection hidden="1"/>
    </xf>
    <xf numFmtId="0" fontId="6" fillId="34" borderId="27" xfId="0" applyFont="1" applyFill="1" applyBorder="1" applyAlignment="1" applyProtection="1">
      <alignment vertical="center"/>
      <protection hidden="1"/>
    </xf>
    <xf numFmtId="0" fontId="0" fillId="34" borderId="28" xfId="0" applyFill="1" applyBorder="1" applyAlignment="1" applyProtection="1">
      <alignment vertical="center"/>
      <protection hidden="1"/>
    </xf>
    <xf numFmtId="0" fontId="0" fillId="34" borderId="29" xfId="0" applyFill="1" applyBorder="1" applyAlignment="1" applyProtection="1">
      <alignment vertical="center"/>
      <protection hidden="1"/>
    </xf>
    <xf numFmtId="0" fontId="6" fillId="34" borderId="31" xfId="791" applyFont="1" applyFill="1" applyBorder="1" applyAlignment="1" applyProtection="1">
      <alignment vertical="center"/>
      <protection hidden="1"/>
    </xf>
    <xf numFmtId="0" fontId="0" fillId="34" borderId="31" xfId="0" applyFill="1" applyBorder="1" applyAlignment="1" applyProtection="1">
      <alignment horizontal="left" vertical="center" wrapText="1"/>
      <protection hidden="1"/>
    </xf>
    <xf numFmtId="0" fontId="7" fillId="34" borderId="31" xfId="0" applyFont="1" applyFill="1" applyBorder="1" applyAlignment="1" applyProtection="1">
      <alignment vertical="center" wrapText="1"/>
      <protection hidden="1"/>
    </xf>
    <xf numFmtId="0" fontId="0" fillId="34" borderId="30" xfId="0" applyFill="1" applyBorder="1" applyAlignment="1" applyProtection="1">
      <alignment vertical="center"/>
      <protection hidden="1"/>
    </xf>
    <xf numFmtId="0" fontId="0" fillId="34" borderId="32" xfId="0" applyFill="1" applyBorder="1" applyAlignment="1" applyProtection="1">
      <alignment vertical="center"/>
      <protection hidden="1"/>
    </xf>
    <xf numFmtId="167" fontId="6" fillId="34" borderId="1" xfId="0" applyNumberFormat="1" applyFont="1" applyFill="1" applyBorder="1" applyAlignment="1" applyProtection="1">
      <alignment vertical="center"/>
      <protection hidden="1"/>
    </xf>
    <xf numFmtId="0" fontId="6" fillId="34" borderId="31" xfId="0" applyFont="1" applyFill="1" applyBorder="1" applyAlignment="1" applyProtection="1">
      <alignment vertical="center" wrapText="1"/>
      <protection hidden="1"/>
    </xf>
    <xf numFmtId="167" fontId="6" fillId="34" borderId="1" xfId="0" applyNumberFormat="1" applyFont="1" applyFill="1" applyBorder="1" applyAlignment="1" applyProtection="1">
      <alignment horizontal="right" vertical="center"/>
      <protection hidden="1"/>
    </xf>
    <xf numFmtId="0" fontId="0" fillId="41" borderId="0" xfId="0" applyFill="1" applyAlignment="1" applyProtection="1">
      <alignment vertical="center"/>
      <protection hidden="1"/>
    </xf>
    <xf numFmtId="0" fontId="0" fillId="41" borderId="0" xfId="0" applyFill="1" applyBorder="1" applyAlignment="1" applyProtection="1">
      <alignment vertical="center"/>
      <protection hidden="1"/>
    </xf>
    <xf numFmtId="0" fontId="7" fillId="41" borderId="0" xfId="0" applyFont="1" applyFill="1" applyBorder="1" applyAlignment="1" applyProtection="1">
      <alignment vertical="center"/>
      <protection hidden="1"/>
    </xf>
    <xf numFmtId="0" fontId="7" fillId="41" borderId="0" xfId="0" applyFont="1" applyFill="1" applyAlignment="1" applyProtection="1">
      <alignment vertical="center"/>
      <protection hidden="1"/>
    </xf>
    <xf numFmtId="0" fontId="0" fillId="41" borderId="0" xfId="0" applyNumberFormat="1" applyFill="1" applyBorder="1" applyAlignment="1" applyProtection="1">
      <alignment vertical="center"/>
      <protection hidden="1"/>
    </xf>
    <xf numFmtId="167" fontId="0" fillId="41" borderId="0" xfId="0" applyNumberFormat="1" applyFill="1" applyBorder="1" applyAlignment="1" applyProtection="1">
      <alignment vertical="center"/>
      <protection hidden="1"/>
    </xf>
    <xf numFmtId="0" fontId="0" fillId="41" borderId="0" xfId="0" applyFill="1" applyAlignment="1" applyProtection="1">
      <alignment horizontal="left" vertical="center" wrapText="1"/>
      <protection hidden="1"/>
    </xf>
    <xf numFmtId="165" fontId="0" fillId="41" borderId="0" xfId="0" applyNumberFormat="1" applyFill="1" applyAlignment="1" applyProtection="1">
      <alignment vertical="center"/>
      <protection hidden="1"/>
    </xf>
    <xf numFmtId="8" fontId="0" fillId="41" borderId="0" xfId="0" applyNumberFormat="1" applyFill="1" applyBorder="1" applyAlignment="1" applyProtection="1">
      <alignment vertical="center"/>
      <protection hidden="1"/>
    </xf>
    <xf numFmtId="0" fontId="6" fillId="41" borderId="0" xfId="791" applyFont="1" applyFill="1" applyBorder="1" applyAlignment="1" applyProtection="1">
      <alignment vertical="center"/>
      <protection hidden="1"/>
    </xf>
    <xf numFmtId="10" fontId="0" fillId="41" borderId="0" xfId="0" applyNumberFormat="1" applyFill="1" applyBorder="1" applyAlignment="1" applyProtection="1">
      <alignment vertical="center"/>
      <protection hidden="1"/>
    </xf>
    <xf numFmtId="164" fontId="0" fillId="41" borderId="0" xfId="0" applyNumberFormat="1" applyFill="1" applyBorder="1" applyAlignment="1" applyProtection="1">
      <alignment vertical="center"/>
      <protection hidden="1"/>
    </xf>
    <xf numFmtId="166" fontId="0" fillId="41" borderId="0" xfId="0" applyNumberFormat="1" applyFill="1" applyBorder="1" applyAlignment="1" applyProtection="1">
      <alignment vertical="center"/>
      <protection hidden="1"/>
    </xf>
    <xf numFmtId="0" fontId="13" fillId="34" borderId="31" xfId="0" applyFont="1" applyFill="1" applyBorder="1" applyAlignment="1" applyProtection="1">
      <alignment vertical="center"/>
      <protection hidden="1"/>
    </xf>
    <xf numFmtId="0" fontId="13" fillId="34" borderId="0" xfId="0" applyFont="1" applyFill="1" applyBorder="1" applyAlignment="1" applyProtection="1">
      <alignment vertical="center"/>
      <protection hidden="1"/>
    </xf>
    <xf numFmtId="0" fontId="0" fillId="41" borderId="0" xfId="0" applyFill="1" applyBorder="1" applyAlignment="1" applyProtection="1">
      <alignment horizontal="center" vertical="center"/>
      <protection hidden="1"/>
    </xf>
    <xf numFmtId="0" fontId="6" fillId="41" borderId="0" xfId="0" applyFont="1" applyFill="1" applyBorder="1" applyAlignment="1" applyProtection="1">
      <alignment horizontal="right" vertical="center"/>
      <protection hidden="1"/>
    </xf>
    <xf numFmtId="14" fontId="6" fillId="41" borderId="0" xfId="0" applyNumberFormat="1" applyFont="1" applyFill="1" applyBorder="1" applyAlignment="1" applyProtection="1">
      <alignment horizontal="right" vertical="center"/>
      <protection hidden="1"/>
    </xf>
    <xf numFmtId="0" fontId="6" fillId="41" borderId="0" xfId="0" applyFont="1" applyFill="1" applyBorder="1" applyAlignment="1" applyProtection="1">
      <alignment vertical="center"/>
      <protection hidden="1"/>
    </xf>
    <xf numFmtId="0" fontId="4" fillId="41" borderId="0" xfId="0" applyFont="1" applyFill="1" applyBorder="1" applyAlignment="1" applyProtection="1">
      <alignment vertical="center"/>
      <protection hidden="1"/>
    </xf>
    <xf numFmtId="6" fontId="0" fillId="41" borderId="0" xfId="0" applyNumberFormat="1" applyFill="1" applyBorder="1" applyAlignment="1" applyProtection="1">
      <alignment vertical="center"/>
      <protection hidden="1"/>
    </xf>
    <xf numFmtId="0" fontId="7" fillId="41" borderId="0" xfId="0" applyFont="1" applyFill="1" applyBorder="1" applyAlignment="1" applyProtection="1">
      <alignment vertical="center" wrapText="1"/>
      <protection hidden="1"/>
    </xf>
    <xf numFmtId="0" fontId="0" fillId="41" borderId="0" xfId="0" applyFill="1" applyBorder="1" applyAlignment="1" applyProtection="1">
      <alignment horizontal="right" vertical="center"/>
      <protection hidden="1"/>
    </xf>
    <xf numFmtId="0" fontId="0" fillId="41" borderId="0" xfId="0" applyFill="1" applyBorder="1" applyAlignment="1" applyProtection="1">
      <alignment horizontal="left" vertical="center" wrapText="1"/>
      <protection hidden="1"/>
    </xf>
    <xf numFmtId="0" fontId="7" fillId="41" borderId="0" xfId="0" applyFont="1" applyFill="1" applyBorder="1" applyAlignment="1" applyProtection="1">
      <alignment horizontal="left" vertical="center" wrapText="1"/>
      <protection hidden="1"/>
    </xf>
    <xf numFmtId="167" fontId="0" fillId="41" borderId="0" xfId="0" applyNumberFormat="1" applyFill="1" applyBorder="1" applyAlignment="1" applyProtection="1">
      <alignment horizontal="right" vertical="center"/>
      <protection hidden="1"/>
    </xf>
    <xf numFmtId="9" fontId="6" fillId="41" borderId="0" xfId="0" applyNumberFormat="1" applyFont="1" applyFill="1" applyBorder="1" applyAlignment="1" applyProtection="1">
      <alignment vertical="center"/>
      <protection hidden="1"/>
    </xf>
    <xf numFmtId="165" fontId="0" fillId="41" borderId="0" xfId="0" applyNumberFormat="1" applyFill="1" applyBorder="1" applyAlignment="1" applyProtection="1">
      <alignment vertical="center"/>
      <protection hidden="1"/>
    </xf>
    <xf numFmtId="8" fontId="7" fillId="34" borderId="0" xfId="0" applyNumberFormat="1" applyFont="1" applyFill="1" applyBorder="1" applyAlignment="1" applyProtection="1">
      <alignment vertical="center"/>
      <protection hidden="1"/>
    </xf>
    <xf numFmtId="8" fontId="6" fillId="0" borderId="27" xfId="0" applyNumberFormat="1" applyFont="1" applyBorder="1" applyAlignment="1" applyProtection="1">
      <alignment horizontal="right"/>
      <protection hidden="1"/>
    </xf>
    <xf numFmtId="0" fontId="7" fillId="53" borderId="26" xfId="0" applyFont="1" applyFill="1" applyBorder="1" applyProtection="1">
      <protection hidden="1"/>
    </xf>
    <xf numFmtId="0" fontId="7" fillId="53" borderId="27" xfId="0" applyFont="1" applyFill="1" applyBorder="1" applyProtection="1">
      <protection hidden="1"/>
    </xf>
    <xf numFmtId="0" fontId="7" fillId="53" borderId="29" xfId="0" applyFont="1" applyFill="1" applyBorder="1" applyProtection="1">
      <protection hidden="1"/>
    </xf>
    <xf numFmtId="0" fontId="7" fillId="53" borderId="114" xfId="0" applyFont="1" applyFill="1" applyBorder="1" applyProtection="1">
      <protection hidden="1"/>
    </xf>
    <xf numFmtId="0" fontId="7" fillId="53" borderId="115" xfId="0" applyFont="1" applyFill="1" applyBorder="1" applyProtection="1">
      <protection hidden="1"/>
    </xf>
    <xf numFmtId="0" fontId="7" fillId="53" borderId="116" xfId="0" applyFont="1" applyFill="1" applyBorder="1" applyProtection="1">
      <protection hidden="1"/>
    </xf>
    <xf numFmtId="0" fontId="0" fillId="54" borderId="117" xfId="0" applyFill="1" applyBorder="1" applyProtection="1">
      <protection hidden="1"/>
    </xf>
    <xf numFmtId="0" fontId="0" fillId="54" borderId="118" xfId="0" applyFill="1" applyBorder="1" applyProtection="1">
      <protection hidden="1"/>
    </xf>
    <xf numFmtId="0" fontId="0" fillId="54" borderId="78" xfId="0" applyFill="1" applyBorder="1" applyProtection="1">
      <protection hidden="1"/>
    </xf>
    <xf numFmtId="0" fontId="13" fillId="54" borderId="78" xfId="0" applyFont="1" applyFill="1" applyBorder="1" applyAlignment="1" applyProtection="1">
      <alignment horizontal="center"/>
      <protection hidden="1"/>
    </xf>
    <xf numFmtId="0" fontId="13" fillId="54" borderId="119" xfId="0" applyFont="1" applyFill="1" applyBorder="1" applyAlignment="1" applyProtection="1">
      <alignment horizontal="center"/>
      <protection hidden="1"/>
    </xf>
    <xf numFmtId="0" fontId="0" fillId="54" borderId="120" xfId="0" applyFill="1" applyBorder="1" applyProtection="1">
      <protection hidden="1"/>
    </xf>
    <xf numFmtId="0" fontId="0" fillId="54" borderId="115" xfId="0" applyFill="1" applyBorder="1" applyProtection="1">
      <protection hidden="1"/>
    </xf>
    <xf numFmtId="0" fontId="0" fillId="54" borderId="0" xfId="0" applyFill="1" applyBorder="1" applyAlignment="1" applyProtection="1">
      <alignment horizontal="center"/>
      <protection hidden="1"/>
    </xf>
    <xf numFmtId="0" fontId="0" fillId="54" borderId="8" xfId="0" applyFill="1" applyBorder="1" applyAlignment="1" applyProtection="1">
      <alignment horizontal="center"/>
      <protection hidden="1"/>
    </xf>
    <xf numFmtId="0" fontId="0" fillId="54" borderId="0" xfId="0" applyFill="1" applyBorder="1" applyProtection="1">
      <protection hidden="1"/>
    </xf>
    <xf numFmtId="0" fontId="0" fillId="54" borderId="121" xfId="0" applyFill="1" applyBorder="1" applyProtection="1">
      <protection hidden="1"/>
    </xf>
    <xf numFmtId="0" fontId="0" fillId="54" borderId="8" xfId="0" applyFill="1" applyBorder="1" applyProtection="1">
      <protection hidden="1"/>
    </xf>
    <xf numFmtId="0" fontId="0" fillId="54" borderId="19" xfId="0" applyFill="1" applyBorder="1" applyProtection="1">
      <protection hidden="1"/>
    </xf>
    <xf numFmtId="0" fontId="0" fillId="54" borderId="17" xfId="0" applyFill="1" applyBorder="1" applyProtection="1">
      <protection hidden="1"/>
    </xf>
    <xf numFmtId="0" fontId="0" fillId="54" borderId="21" xfId="0" applyFill="1" applyBorder="1" applyProtection="1">
      <protection hidden="1"/>
    </xf>
    <xf numFmtId="0" fontId="0" fillId="54" borderId="0" xfId="0" applyFill="1" applyBorder="1"/>
    <xf numFmtId="0" fontId="58" fillId="54" borderId="0" xfId="0" applyFont="1" applyFill="1" applyBorder="1"/>
    <xf numFmtId="0" fontId="6" fillId="54" borderId="0" xfId="0" applyFont="1" applyFill="1" applyBorder="1"/>
    <xf numFmtId="0" fontId="6" fillId="54" borderId="0" xfId="0" applyFont="1" applyFill="1" applyBorder="1" applyAlignment="1">
      <alignment horizontal="center"/>
    </xf>
    <xf numFmtId="0" fontId="7" fillId="54" borderId="0" xfId="0" applyFont="1" applyFill="1" applyBorder="1" applyAlignment="1">
      <alignment horizontal="left"/>
    </xf>
    <xf numFmtId="0" fontId="0" fillId="54" borderId="115" xfId="0" applyFill="1" applyBorder="1"/>
    <xf numFmtId="0" fontId="31" fillId="54" borderId="0" xfId="0" applyFont="1" applyFill="1" applyBorder="1" applyAlignment="1">
      <alignment horizontal="right" vertical="center"/>
    </xf>
    <xf numFmtId="0" fontId="58" fillId="54" borderId="115" xfId="0" applyFont="1" applyFill="1" applyBorder="1"/>
    <xf numFmtId="168" fontId="30" fillId="54" borderId="0" xfId="776" applyNumberFormat="1" applyFont="1" applyFill="1" applyBorder="1" applyAlignment="1">
      <alignment horizontal="right"/>
    </xf>
    <xf numFmtId="0" fontId="7" fillId="54" borderId="115" xfId="0" applyFont="1" applyFill="1" applyBorder="1"/>
    <xf numFmtId="0" fontId="0" fillId="54" borderId="122" xfId="0" applyFill="1" applyBorder="1" applyProtection="1">
      <protection hidden="1"/>
    </xf>
    <xf numFmtId="0" fontId="0" fillId="54" borderId="111" xfId="0" applyFill="1" applyBorder="1" applyProtection="1">
      <protection hidden="1"/>
    </xf>
    <xf numFmtId="0" fontId="0" fillId="54" borderId="123" xfId="0" applyFill="1" applyBorder="1" applyProtection="1">
      <protection hidden="1"/>
    </xf>
    <xf numFmtId="0" fontId="31" fillId="54" borderId="0" xfId="0" applyFont="1" applyFill="1" applyBorder="1" applyAlignment="1">
      <alignment horizontal="left" vertical="center"/>
    </xf>
    <xf numFmtId="0" fontId="32" fillId="53" borderId="0" xfId="0" applyFont="1" applyFill="1" applyBorder="1" applyAlignment="1" applyProtection="1">
      <alignment horizontal="center"/>
      <protection hidden="1"/>
    </xf>
    <xf numFmtId="0" fontId="0" fillId="53" borderId="0" xfId="0" applyFill="1" applyBorder="1" applyAlignment="1" applyProtection="1">
      <alignment horizontal="center"/>
      <protection hidden="1"/>
    </xf>
    <xf numFmtId="167" fontId="31" fillId="54" borderId="5" xfId="0" applyNumberFormat="1" applyFont="1" applyFill="1" applyBorder="1" applyAlignment="1">
      <alignment horizontal="right"/>
    </xf>
    <xf numFmtId="167" fontId="31" fillId="54" borderId="18" xfId="0" applyNumberFormat="1" applyFont="1" applyFill="1" applyBorder="1" applyAlignment="1">
      <alignment horizontal="right"/>
    </xf>
    <xf numFmtId="167" fontId="31" fillId="54" borderId="6" xfId="0" applyNumberFormat="1" applyFont="1" applyFill="1" applyBorder="1" applyAlignment="1">
      <alignment horizontal="right"/>
    </xf>
    <xf numFmtId="0" fontId="31" fillId="54" borderId="7" xfId="0" applyFont="1" applyFill="1" applyBorder="1" applyAlignment="1">
      <alignment horizontal="right" vertical="center"/>
    </xf>
    <xf numFmtId="0" fontId="31" fillId="54" borderId="8" xfId="0" applyFont="1" applyFill="1" applyBorder="1" applyAlignment="1">
      <alignment horizontal="right" vertical="center"/>
    </xf>
    <xf numFmtId="168" fontId="30" fillId="54" borderId="7" xfId="776" applyNumberFormat="1" applyFont="1" applyFill="1" applyBorder="1" applyAlignment="1">
      <alignment horizontal="right"/>
    </xf>
    <xf numFmtId="168" fontId="30" fillId="54" borderId="8" xfId="776" applyNumberFormat="1" applyFont="1" applyFill="1" applyBorder="1" applyAlignment="1">
      <alignment horizontal="right"/>
    </xf>
    <xf numFmtId="168" fontId="30" fillId="54" borderId="19" xfId="776" applyNumberFormat="1" applyFont="1" applyFill="1" applyBorder="1" applyAlignment="1">
      <alignment horizontal="right"/>
    </xf>
    <xf numFmtId="168" fontId="30" fillId="54" borderId="17" xfId="776" applyNumberFormat="1" applyFont="1" applyFill="1" applyBorder="1" applyAlignment="1">
      <alignment horizontal="right"/>
    </xf>
    <xf numFmtId="168" fontId="30" fillId="54" borderId="21" xfId="776" applyNumberFormat="1" applyFont="1" applyFill="1" applyBorder="1" applyAlignment="1">
      <alignment horizontal="right"/>
    </xf>
    <xf numFmtId="167" fontId="31" fillId="52" borderId="19" xfId="0" applyNumberFormat="1" applyFont="1" applyFill="1" applyBorder="1" applyAlignment="1">
      <alignment horizontal="right" vertical="top"/>
    </xf>
    <xf numFmtId="167" fontId="31" fillId="52" borderId="17" xfId="0" applyNumberFormat="1" applyFont="1" applyFill="1" applyBorder="1" applyAlignment="1">
      <alignment horizontal="right" vertical="top"/>
    </xf>
    <xf numFmtId="167" fontId="31" fillId="52" borderId="21" xfId="0" applyNumberFormat="1" applyFont="1" applyFill="1" applyBorder="1" applyAlignment="1">
      <alignment horizontal="right" vertical="top"/>
    </xf>
    <xf numFmtId="167" fontId="0" fillId="55" borderId="0" xfId="0" applyNumberFormat="1" applyFill="1" applyProtection="1">
      <protection hidden="1"/>
    </xf>
    <xf numFmtId="167" fontId="0" fillId="55" borderId="0" xfId="0" applyNumberFormat="1" applyFill="1" applyBorder="1" applyProtection="1">
      <protection hidden="1"/>
    </xf>
    <xf numFmtId="167" fontId="0" fillId="56" borderId="0" xfId="0" applyNumberFormat="1" applyFill="1" applyProtection="1">
      <protection hidden="1"/>
    </xf>
    <xf numFmtId="167" fontId="0" fillId="56" borderId="0" xfId="0" applyNumberFormat="1" applyFill="1" applyBorder="1" applyProtection="1">
      <protection hidden="1"/>
    </xf>
    <xf numFmtId="167" fontId="0" fillId="54" borderId="0" xfId="0" applyNumberFormat="1" applyFill="1" applyBorder="1" applyProtection="1">
      <protection hidden="1"/>
    </xf>
    <xf numFmtId="0" fontId="0" fillId="0" borderId="0" xfId="0" applyFill="1" applyProtection="1">
      <protection hidden="1"/>
    </xf>
    <xf numFmtId="0" fontId="0" fillId="41" borderId="0" xfId="0" applyFill="1" applyBorder="1" applyAlignment="1" applyProtection="1">
      <alignment horizontal="center" vertical="center"/>
      <protection hidden="1"/>
    </xf>
    <xf numFmtId="0" fontId="7" fillId="54" borderId="0" xfId="0" applyFont="1" applyFill="1" applyBorder="1" applyAlignment="1" applyProtection="1">
      <alignment horizontal="center"/>
      <protection hidden="1"/>
    </xf>
    <xf numFmtId="0" fontId="7" fillId="36" borderId="9" xfId="0" applyFont="1" applyFill="1" applyBorder="1" applyProtection="1">
      <protection hidden="1"/>
    </xf>
    <xf numFmtId="0" fontId="0" fillId="36" borderId="20" xfId="0" applyFill="1" applyBorder="1" applyAlignment="1" applyProtection="1">
      <alignment horizontal="center"/>
      <protection hidden="1"/>
    </xf>
    <xf numFmtId="0" fontId="0" fillId="36" borderId="10" xfId="0" applyFill="1" applyBorder="1" applyAlignment="1" applyProtection="1">
      <alignment horizontal="center"/>
      <protection hidden="1"/>
    </xf>
    <xf numFmtId="0" fontId="59" fillId="54" borderId="9" xfId="776" applyNumberFormat="1" applyFont="1" applyFill="1" applyBorder="1" applyAlignment="1">
      <alignment horizontal="right" vertical="center"/>
    </xf>
    <xf numFmtId="0" fontId="59" fillId="54" borderId="20" xfId="776" applyNumberFormat="1" applyFont="1" applyFill="1" applyBorder="1" applyAlignment="1">
      <alignment horizontal="right" vertical="center"/>
    </xf>
    <xf numFmtId="0" fontId="59" fillId="54" borderId="10" xfId="776" applyNumberFormat="1" applyFont="1" applyFill="1" applyBorder="1" applyAlignment="1">
      <alignment horizontal="right" vertical="center"/>
    </xf>
    <xf numFmtId="1" fontId="0" fillId="54" borderId="0" xfId="0" applyNumberFormat="1" applyFill="1" applyBorder="1" applyProtection="1">
      <protection hidden="1"/>
    </xf>
    <xf numFmtId="0" fontId="6" fillId="41" borderId="0" xfId="0" applyFont="1" applyFill="1" applyBorder="1" applyAlignment="1" applyProtection="1">
      <alignment horizontal="center" vertical="center"/>
      <protection hidden="1"/>
    </xf>
    <xf numFmtId="8" fontId="6" fillId="41" borderId="0" xfId="0" applyNumberFormat="1" applyFont="1" applyFill="1" applyBorder="1" applyAlignment="1" applyProtection="1">
      <alignment horizontal="center" vertical="center"/>
      <protection hidden="1"/>
    </xf>
    <xf numFmtId="168" fontId="30" fillId="41" borderId="0" xfId="774" applyNumberFormat="1" applyFont="1" applyFill="1" applyBorder="1" applyAlignment="1" applyProtection="1">
      <alignment vertical="center"/>
      <protection hidden="1"/>
    </xf>
    <xf numFmtId="0" fontId="7" fillId="0" borderId="0" xfId="0" applyFont="1" applyFill="1" applyProtection="1">
      <protection hidden="1"/>
    </xf>
    <xf numFmtId="168" fontId="0" fillId="0" borderId="0" xfId="774" applyNumberFormat="1" applyFont="1" applyFill="1" applyProtection="1">
      <protection hidden="1"/>
    </xf>
    <xf numFmtId="0" fontId="52" fillId="0" borderId="0" xfId="0" applyFont="1" applyFill="1" applyProtection="1">
      <protection hidden="1"/>
    </xf>
    <xf numFmtId="10" fontId="52" fillId="0" borderId="0" xfId="857" applyNumberFormat="1" applyFont="1" applyFill="1" applyProtection="1">
      <protection hidden="1"/>
    </xf>
    <xf numFmtId="1" fontId="0" fillId="0" borderId="0" xfId="0" applyNumberFormat="1" applyFill="1"/>
    <xf numFmtId="0" fontId="0" fillId="0" borderId="0" xfId="0" applyFill="1" applyAlignment="1">
      <alignment horizontal="center"/>
    </xf>
    <xf numFmtId="6" fontId="62" fillId="34" borderId="0" xfId="0" applyNumberFormat="1" applyFont="1" applyFill="1" applyBorder="1" applyProtection="1">
      <protection hidden="1"/>
    </xf>
    <xf numFmtId="167" fontId="0" fillId="0" borderId="0" xfId="0" applyNumberFormat="1" applyFill="1" applyProtection="1">
      <protection hidden="1"/>
    </xf>
    <xf numFmtId="6" fontId="0" fillId="55" borderId="0" xfId="0" applyNumberFormat="1" applyFill="1" applyProtection="1">
      <protection hidden="1"/>
    </xf>
    <xf numFmtId="0" fontId="13" fillId="41" borderId="0" xfId="0" applyFont="1" applyFill="1" applyAlignment="1" applyProtection="1">
      <alignment horizontal="right" vertical="center"/>
      <protection hidden="1"/>
    </xf>
    <xf numFmtId="0" fontId="0" fillId="41" borderId="0" xfId="0" applyFill="1" applyAlignment="1" applyProtection="1">
      <alignment horizontal="right" vertical="center"/>
      <protection hidden="1"/>
    </xf>
    <xf numFmtId="10" fontId="0" fillId="40" borderId="0" xfId="0" applyNumberFormat="1" applyFill="1" applyProtection="1">
      <protection hidden="1"/>
    </xf>
    <xf numFmtId="10" fontId="0" fillId="40" borderId="27" xfId="0" applyNumberFormat="1" applyFill="1" applyBorder="1" applyProtection="1">
      <protection hidden="1"/>
    </xf>
    <xf numFmtId="0" fontId="2" fillId="54" borderId="7" xfId="0" applyFont="1" applyFill="1" applyBorder="1" applyProtection="1">
      <protection hidden="1"/>
    </xf>
    <xf numFmtId="1" fontId="2" fillId="54" borderId="0" xfId="0" applyNumberFormat="1" applyFont="1" applyFill="1" applyBorder="1" applyProtection="1">
      <protection hidden="1"/>
    </xf>
    <xf numFmtId="0" fontId="6" fillId="36" borderId="7" xfId="0" applyFont="1" applyFill="1" applyBorder="1" applyProtection="1">
      <protection hidden="1"/>
    </xf>
    <xf numFmtId="0" fontId="7" fillId="0" borderId="7" xfId="0" applyFont="1" applyFill="1" applyBorder="1" applyProtection="1">
      <protection hidden="1"/>
    </xf>
    <xf numFmtId="1" fontId="0" fillId="0" borderId="0" xfId="0" applyNumberFormat="1" applyFill="1" applyBorder="1" applyProtection="1">
      <protection hidden="1"/>
    </xf>
    <xf numFmtId="1" fontId="6" fillId="36" borderId="0" xfId="0" applyNumberFormat="1" applyFont="1" applyFill="1" applyBorder="1" applyProtection="1">
      <protection hidden="1"/>
    </xf>
    <xf numFmtId="0" fontId="58" fillId="0" borderId="0" xfId="0" applyFont="1"/>
    <xf numFmtId="168" fontId="0" fillId="0" borderId="0" xfId="774" applyNumberFormat="1" applyFont="1"/>
    <xf numFmtId="0" fontId="2" fillId="34" borderId="0" xfId="0" applyFont="1" applyFill="1" applyBorder="1" applyAlignment="1" applyProtection="1">
      <alignment vertical="center"/>
      <protection hidden="1"/>
    </xf>
    <xf numFmtId="0" fontId="2" fillId="34" borderId="0" xfId="0" applyFont="1" applyFill="1" applyAlignment="1" applyProtection="1">
      <alignment vertical="center"/>
      <protection hidden="1"/>
    </xf>
    <xf numFmtId="170" fontId="7" fillId="41" borderId="0" xfId="0" applyNumberFormat="1" applyFont="1" applyFill="1" applyBorder="1"/>
    <xf numFmtId="0" fontId="57" fillId="41" borderId="0" xfId="0" applyFont="1" applyFill="1" applyBorder="1"/>
    <xf numFmtId="0" fontId="6" fillId="0" borderId="0" xfId="0" applyFont="1" applyBorder="1" applyAlignment="1" applyProtection="1">
      <alignment horizontal="center" wrapText="1"/>
      <protection hidden="1"/>
    </xf>
    <xf numFmtId="0" fontId="6" fillId="0" borderId="0" xfId="0" applyFont="1" applyBorder="1" applyAlignment="1" applyProtection="1">
      <alignment horizontal="center"/>
      <protection hidden="1"/>
    </xf>
    <xf numFmtId="0" fontId="0" fillId="0" borderId="0" xfId="0" applyBorder="1" applyProtection="1">
      <protection hidden="1"/>
    </xf>
    <xf numFmtId="0" fontId="6" fillId="0" borderId="23" xfId="0" applyFont="1" applyBorder="1" applyProtection="1">
      <protection hidden="1"/>
    </xf>
    <xf numFmtId="0" fontId="0" fillId="0" borderId="23" xfId="0" applyBorder="1" applyProtection="1">
      <protection hidden="1"/>
    </xf>
    <xf numFmtId="6" fontId="0" fillId="0" borderId="23" xfId="0" applyNumberFormat="1" applyBorder="1" applyProtection="1">
      <protection hidden="1"/>
    </xf>
    <xf numFmtId="0" fontId="6" fillId="0" borderId="33" xfId="0" applyFont="1" applyBorder="1" applyAlignment="1" applyProtection="1">
      <alignment horizontal="center"/>
      <protection hidden="1"/>
    </xf>
    <xf numFmtId="6" fontId="0" fillId="0" borderId="0" xfId="0" applyNumberFormat="1" applyBorder="1" applyProtection="1">
      <protection hidden="1"/>
    </xf>
    <xf numFmtId="0" fontId="6" fillId="0" borderId="31" xfId="0" applyFont="1" applyBorder="1" applyAlignment="1" applyProtection="1">
      <alignment horizontal="center"/>
      <protection hidden="1"/>
    </xf>
    <xf numFmtId="0" fontId="7" fillId="0" borderId="23" xfId="0" applyFont="1" applyBorder="1" applyProtection="1">
      <protection hidden="1"/>
    </xf>
    <xf numFmtId="0" fontId="2" fillId="34" borderId="3" xfId="0" applyFont="1" applyFill="1" applyBorder="1" applyAlignment="1" applyProtection="1">
      <alignment vertical="center"/>
      <protection hidden="1"/>
    </xf>
    <xf numFmtId="0" fontId="2" fillId="34" borderId="2" xfId="0" applyFont="1" applyFill="1" applyBorder="1" applyAlignment="1" applyProtection="1">
      <alignment vertical="center"/>
      <protection hidden="1"/>
    </xf>
    <xf numFmtId="10" fontId="2" fillId="41" borderId="4" xfId="858" applyNumberFormat="1" applyFont="1" applyFill="1" applyBorder="1" applyAlignment="1" applyProtection="1">
      <alignment horizontal="center" vertical="center"/>
      <protection locked="0"/>
    </xf>
    <xf numFmtId="10" fontId="2" fillId="34" borderId="4" xfId="858" applyNumberFormat="1" applyFont="1" applyFill="1" applyBorder="1" applyAlignment="1" applyProtection="1">
      <alignment horizontal="center" vertical="center"/>
      <protection hidden="1"/>
    </xf>
    <xf numFmtId="10" fontId="6" fillId="34" borderId="4" xfId="858" applyNumberFormat="1" applyFont="1" applyFill="1" applyBorder="1" applyAlignment="1" applyProtection="1">
      <alignment horizontal="center" vertical="center"/>
      <protection hidden="1"/>
    </xf>
    <xf numFmtId="10" fontId="2" fillId="34" borderId="8" xfId="858" applyNumberFormat="1" applyFont="1" applyFill="1" applyBorder="1" applyAlignment="1" applyProtection="1">
      <alignment horizontal="center" vertical="center"/>
      <protection hidden="1"/>
    </xf>
    <xf numFmtId="10" fontId="2" fillId="41" borderId="3" xfId="858" applyNumberFormat="1" applyFont="1" applyFill="1" applyBorder="1" applyAlignment="1" applyProtection="1">
      <alignment horizontal="center" vertical="center"/>
      <protection locked="0"/>
    </xf>
    <xf numFmtId="10" fontId="2" fillId="34" borderId="3" xfId="858" applyNumberFormat="1" applyFont="1" applyFill="1" applyBorder="1" applyAlignment="1" applyProtection="1">
      <alignment horizontal="center" vertical="center"/>
      <protection hidden="1"/>
    </xf>
    <xf numFmtId="10" fontId="6" fillId="34" borderId="3" xfId="858" applyNumberFormat="1" applyFont="1" applyFill="1" applyBorder="1" applyAlignment="1" applyProtection="1">
      <alignment horizontal="center" vertical="center"/>
      <protection hidden="1"/>
    </xf>
    <xf numFmtId="10" fontId="2" fillId="34" borderId="21" xfId="858" applyNumberFormat="1" applyFont="1" applyFill="1" applyBorder="1" applyAlignment="1" applyProtection="1">
      <alignment horizontal="center" vertical="center"/>
      <protection hidden="1"/>
    </xf>
    <xf numFmtId="0" fontId="0" fillId="41" borderId="0" xfId="0" applyFill="1"/>
    <xf numFmtId="166" fontId="2" fillId="0" borderId="0" xfId="0" applyNumberFormat="1" applyFont="1" applyFill="1" applyBorder="1" applyProtection="1">
      <protection locked="0"/>
    </xf>
    <xf numFmtId="0" fontId="0" fillId="41" borderId="0" xfId="0" applyFill="1" applyAlignment="1">
      <alignment horizontal="center"/>
    </xf>
    <xf numFmtId="0" fontId="63" fillId="41" borderId="0" xfId="0" applyFont="1" applyFill="1" applyAlignment="1">
      <alignment horizontal="left" vertical="center"/>
    </xf>
    <xf numFmtId="0" fontId="63" fillId="41" borderId="33" xfId="0" applyFont="1" applyFill="1" applyBorder="1" applyAlignment="1" applyProtection="1">
      <alignment horizontal="left" vertical="center"/>
      <protection hidden="1"/>
    </xf>
    <xf numFmtId="0" fontId="63" fillId="41" borderId="34" xfId="0" applyFont="1" applyFill="1" applyBorder="1" applyAlignment="1" applyProtection="1">
      <alignment horizontal="left" vertical="center"/>
      <protection hidden="1"/>
    </xf>
    <xf numFmtId="0" fontId="63" fillId="41" borderId="35" xfId="0" applyFont="1" applyFill="1" applyBorder="1" applyAlignment="1" applyProtection="1">
      <alignment horizontal="left" vertical="center"/>
      <protection hidden="1"/>
    </xf>
    <xf numFmtId="0" fontId="3" fillId="41" borderId="0" xfId="0" applyFont="1" applyFill="1" applyBorder="1" applyAlignment="1" applyProtection="1">
      <alignment horizontal="right" vertical="center"/>
      <protection hidden="1"/>
    </xf>
    <xf numFmtId="0" fontId="0" fillId="41" borderId="0" xfId="0" applyFill="1" applyBorder="1" applyAlignment="1" applyProtection="1">
      <alignment horizontal="right" vertical="center"/>
      <protection hidden="1"/>
    </xf>
    <xf numFmtId="0" fontId="0" fillId="41" borderId="0" xfId="0" applyFill="1" applyBorder="1" applyAlignment="1" applyProtection="1">
      <alignment horizontal="center" vertical="center"/>
      <protection hidden="1"/>
    </xf>
    <xf numFmtId="0" fontId="0" fillId="34" borderId="30" xfId="0" applyFill="1" applyBorder="1" applyAlignment="1" applyProtection="1">
      <alignment horizontal="center" vertical="center"/>
      <protection hidden="1"/>
    </xf>
    <xf numFmtId="0" fontId="0" fillId="34" borderId="25" xfId="0" applyFill="1" applyBorder="1" applyAlignment="1" applyProtection="1">
      <alignment horizontal="center" vertical="center"/>
      <protection hidden="1"/>
    </xf>
    <xf numFmtId="0" fontId="0" fillId="34" borderId="26" xfId="0" applyFill="1" applyBorder="1" applyAlignment="1" applyProtection="1">
      <alignment horizontal="center" vertical="center"/>
      <protection hidden="1"/>
    </xf>
    <xf numFmtId="0" fontId="6" fillId="34" borderId="32" xfId="0" applyFont="1" applyFill="1" applyBorder="1" applyAlignment="1" applyProtection="1">
      <alignment horizontal="center" vertical="center"/>
      <protection hidden="1"/>
    </xf>
    <xf numFmtId="0" fontId="6" fillId="34" borderId="28" xfId="0" applyFont="1" applyFill="1" applyBorder="1" applyAlignment="1" applyProtection="1">
      <alignment horizontal="center" vertical="center"/>
      <protection hidden="1"/>
    </xf>
    <xf numFmtId="0" fontId="6" fillId="34" borderId="29" xfId="0" applyFont="1" applyFill="1" applyBorder="1" applyAlignment="1" applyProtection="1">
      <alignment horizontal="center" vertical="center"/>
      <protection hidden="1"/>
    </xf>
    <xf numFmtId="0" fontId="6" fillId="41" borderId="0" xfId="0" applyFont="1" applyFill="1" applyBorder="1" applyAlignment="1" applyProtection="1">
      <alignment horizontal="right" vertical="center"/>
      <protection hidden="1"/>
    </xf>
    <xf numFmtId="0" fontId="7" fillId="41" borderId="0" xfId="791" applyFont="1" applyFill="1" applyBorder="1" applyAlignment="1" applyProtection="1">
      <alignment horizontal="left" vertical="center"/>
      <protection hidden="1"/>
    </xf>
    <xf numFmtId="0" fontId="7" fillId="41" borderId="33" xfId="791" applyFont="1" applyFill="1" applyBorder="1" applyAlignment="1" applyProtection="1">
      <alignment horizontal="left" vertical="center"/>
      <protection locked="0" hidden="1"/>
    </xf>
    <xf numFmtId="0" fontId="7" fillId="41" borderId="34" xfId="791" applyFont="1" applyFill="1" applyBorder="1" applyAlignment="1" applyProtection="1">
      <alignment horizontal="left" vertical="center"/>
      <protection locked="0" hidden="1"/>
    </xf>
    <xf numFmtId="0" fontId="7" fillId="41" borderId="35" xfId="791" applyFont="1" applyFill="1" applyBorder="1" applyAlignment="1" applyProtection="1">
      <alignment horizontal="left" vertical="center"/>
      <protection locked="0" hidden="1"/>
    </xf>
    <xf numFmtId="1" fontId="7" fillId="41" borderId="33" xfId="791" applyNumberFormat="1" applyFont="1" applyFill="1" applyBorder="1" applyAlignment="1" applyProtection="1">
      <alignment horizontal="left" vertical="center"/>
      <protection locked="0" hidden="1"/>
    </xf>
    <xf numFmtId="1" fontId="7" fillId="41" borderId="34" xfId="791" applyNumberFormat="1" applyFont="1" applyFill="1" applyBorder="1" applyAlignment="1" applyProtection="1">
      <alignment horizontal="left" vertical="center"/>
      <protection locked="0" hidden="1"/>
    </xf>
    <xf numFmtId="1" fontId="7" fillId="41" borderId="35" xfId="791" applyNumberFormat="1" applyFont="1" applyFill="1" applyBorder="1" applyAlignment="1" applyProtection="1">
      <alignment horizontal="left" vertical="center"/>
      <protection locked="0" hidden="1"/>
    </xf>
    <xf numFmtId="0" fontId="63" fillId="41" borderId="52" xfId="792" applyFont="1" applyFill="1" applyBorder="1" applyAlignment="1" applyProtection="1">
      <alignment horizontal="left" vertical="center"/>
    </xf>
    <xf numFmtId="0" fontId="63" fillId="41" borderId="53" xfId="792" applyFont="1" applyFill="1" applyBorder="1" applyAlignment="1" applyProtection="1">
      <alignment horizontal="left" vertical="center"/>
    </xf>
    <xf numFmtId="0" fontId="63" fillId="41" borderId="54" xfId="792" applyFont="1" applyFill="1" applyBorder="1" applyAlignment="1" applyProtection="1">
      <alignment horizontal="left" vertical="center"/>
    </xf>
    <xf numFmtId="170" fontId="64" fillId="41" borderId="33" xfId="0" applyNumberFormat="1" applyFont="1" applyFill="1" applyBorder="1" applyAlignment="1" applyProtection="1">
      <alignment horizontal="left" vertical="center"/>
    </xf>
    <xf numFmtId="170" fontId="64" fillId="41" borderId="34" xfId="0" applyNumberFormat="1" applyFont="1" applyFill="1" applyBorder="1" applyAlignment="1" applyProtection="1">
      <alignment horizontal="left" vertical="center"/>
    </xf>
    <xf numFmtId="170" fontId="64" fillId="41" borderId="35" xfId="0" applyNumberFormat="1" applyFont="1" applyFill="1" applyBorder="1" applyAlignment="1" applyProtection="1">
      <alignment horizontal="left" vertical="center"/>
    </xf>
    <xf numFmtId="170" fontId="7" fillId="34" borderId="0" xfId="0" applyNumberFormat="1" applyFont="1" applyFill="1" applyBorder="1" applyAlignment="1" applyProtection="1">
      <alignment horizontal="center" wrapText="1"/>
      <protection hidden="1"/>
    </xf>
    <xf numFmtId="170" fontId="7" fillId="34" borderId="27" xfId="0" applyNumberFormat="1" applyFont="1" applyFill="1" applyBorder="1" applyAlignment="1" applyProtection="1">
      <alignment horizontal="center" wrapText="1"/>
      <protection hidden="1"/>
    </xf>
    <xf numFmtId="0" fontId="7" fillId="41" borderId="33" xfId="0" applyFont="1" applyFill="1" applyBorder="1" applyAlignment="1" applyProtection="1">
      <alignment horizontal="left"/>
    </xf>
    <xf numFmtId="0" fontId="7" fillId="41" borderId="34" xfId="0" applyFont="1" applyFill="1" applyBorder="1" applyAlignment="1" applyProtection="1">
      <alignment horizontal="left"/>
    </xf>
    <xf numFmtId="0" fontId="7" fillId="41" borderId="35" xfId="0" applyFont="1" applyFill="1" applyBorder="1" applyAlignment="1" applyProtection="1">
      <alignment horizontal="left"/>
    </xf>
    <xf numFmtId="0" fontId="7" fillId="41" borderId="33" xfId="0" applyFont="1" applyFill="1" applyBorder="1" applyAlignment="1">
      <alignment horizontal="left"/>
    </xf>
    <xf numFmtId="0" fontId="7" fillId="41" borderId="34" xfId="0" applyFont="1" applyFill="1" applyBorder="1" applyAlignment="1">
      <alignment horizontal="left"/>
    </xf>
    <xf numFmtId="0" fontId="7" fillId="41" borderId="35" xfId="0" applyFont="1" applyFill="1" applyBorder="1" applyAlignment="1">
      <alignment horizontal="left"/>
    </xf>
    <xf numFmtId="0" fontId="15" fillId="0" borderId="124" xfId="0" applyFont="1" applyBorder="1" applyAlignment="1">
      <alignment vertical="top" wrapText="1"/>
    </xf>
    <xf numFmtId="0" fontId="15" fillId="0" borderId="46" xfId="0" applyFont="1" applyBorder="1" applyAlignment="1">
      <alignment vertical="top" wrapText="1"/>
    </xf>
    <xf numFmtId="0" fontId="16" fillId="0" borderId="124" xfId="0" applyFont="1" applyBorder="1" applyAlignment="1">
      <alignment vertical="top" wrapText="1"/>
    </xf>
    <xf numFmtId="0" fontId="16" fillId="0" borderId="46" xfId="0" applyFont="1" applyBorder="1" applyAlignment="1">
      <alignment vertical="top" wrapText="1"/>
    </xf>
    <xf numFmtId="0" fontId="0" fillId="57" borderId="0" xfId="0" applyFill="1" applyAlignment="1" applyProtection="1">
      <alignment horizontal="left"/>
    </xf>
  </cellXfs>
  <cellStyles count="1691">
    <cellStyle name="20% - Accent1" xfId="1" builtinId="30" customBuiltin="1"/>
    <cellStyle name="20% - Accent1 10" xfId="2" xr:uid="{00000000-0005-0000-0000-000001000000}"/>
    <cellStyle name="20% - Accent1 10 2" xfId="1275" xr:uid="{21C66C41-179A-4109-ADA9-F79E98E0203C}"/>
    <cellStyle name="20% - Accent1 11" xfId="3" xr:uid="{00000000-0005-0000-0000-000002000000}"/>
    <cellStyle name="20% - Accent1 11 2" xfId="1288" xr:uid="{B59510F1-596C-4801-B018-B4309387BB01}"/>
    <cellStyle name="20% - Accent1 12" xfId="867" xr:uid="{69A0593B-DC2B-45E3-83CF-B3C21556C025}"/>
    <cellStyle name="20% - Accent1 2" xfId="4" xr:uid="{00000000-0005-0000-0000-000003000000}"/>
    <cellStyle name="20% - Accent1 2 2" xfId="5" xr:uid="{00000000-0005-0000-0000-000004000000}"/>
    <cellStyle name="20% - Accent1 2 2 2" xfId="6" xr:uid="{00000000-0005-0000-0000-000005000000}"/>
    <cellStyle name="20% - Accent1 2 2 2 2" xfId="7" xr:uid="{00000000-0005-0000-0000-000006000000}"/>
    <cellStyle name="20% - Accent1 2 2 2 2 2" xfId="8" xr:uid="{00000000-0005-0000-0000-000007000000}"/>
    <cellStyle name="20% - Accent1 2 2 2 2 2 2" xfId="1666" xr:uid="{052B7659-9A54-4DEA-9FD1-C3F652A0BE7D}"/>
    <cellStyle name="20% - Accent1 2 2 2 2 3" xfId="1249" xr:uid="{8E2BC28C-4E57-40A6-A057-732EAE9E82C5}"/>
    <cellStyle name="20% - Accent1 2 2 2 3" xfId="9" xr:uid="{00000000-0005-0000-0000-000008000000}"/>
    <cellStyle name="20% - Accent1 2 2 2 3 2" xfId="1458" xr:uid="{E2507B70-0918-4D53-9B84-877DC21AB95A}"/>
    <cellStyle name="20% - Accent1 2 2 2 4" xfId="1040" xr:uid="{5B56DBBE-6E76-430A-8B01-532A3478474A}"/>
    <cellStyle name="20% - Accent1 2 2 3" xfId="10" xr:uid="{00000000-0005-0000-0000-000009000000}"/>
    <cellStyle name="20% - Accent1 2 2 3 2" xfId="11" xr:uid="{00000000-0005-0000-0000-00000A000000}"/>
    <cellStyle name="20% - Accent1 2 2 3 2 2" xfId="1562" xr:uid="{A6C86BAF-ED39-4670-A54B-EAFF2AF31ADD}"/>
    <cellStyle name="20% - Accent1 2 2 3 3" xfId="1145" xr:uid="{E25A8042-F53A-45A1-9D54-CEC5624E4B0B}"/>
    <cellStyle name="20% - Accent1 2 2 4" xfId="12" xr:uid="{00000000-0005-0000-0000-00000B000000}"/>
    <cellStyle name="20% - Accent1 2 2 4 2" xfId="1354" xr:uid="{CC4D8F73-A1B1-47DC-8B1C-D783624A061B}"/>
    <cellStyle name="20% - Accent1 2 2 5" xfId="935" xr:uid="{268675A2-77D9-4E6E-B975-3B2FBBD01739}"/>
    <cellStyle name="20% - Accent1 2 3" xfId="13" xr:uid="{00000000-0005-0000-0000-00000C000000}"/>
    <cellStyle name="20% - Accent1 2 3 2" xfId="14" xr:uid="{00000000-0005-0000-0000-00000D000000}"/>
    <cellStyle name="20% - Accent1 2 3 2 2" xfId="15" xr:uid="{00000000-0005-0000-0000-00000E000000}"/>
    <cellStyle name="20% - Accent1 2 3 2 2 2" xfId="1614" xr:uid="{870E650E-D172-4CC8-851B-0318AA361A69}"/>
    <cellStyle name="20% - Accent1 2 3 2 3" xfId="1197" xr:uid="{E2D3C84A-2E83-4354-83DA-D9276E34C6A0}"/>
    <cellStyle name="20% - Accent1 2 3 3" xfId="16" xr:uid="{00000000-0005-0000-0000-00000F000000}"/>
    <cellStyle name="20% - Accent1 2 3 3 2" xfId="1406" xr:uid="{F3069977-A514-46FA-90EC-C867BFCF4502}"/>
    <cellStyle name="20% - Accent1 2 3 4" xfId="988" xr:uid="{C70874AC-9087-4D9C-95BB-5C433B318B33}"/>
    <cellStyle name="20% - Accent1 2 4" xfId="17" xr:uid="{00000000-0005-0000-0000-000010000000}"/>
    <cellStyle name="20% - Accent1 2 4 2" xfId="18" xr:uid="{00000000-0005-0000-0000-000011000000}"/>
    <cellStyle name="20% - Accent1 2 4 2 2" xfId="1510" xr:uid="{A31CAB30-B9FF-4D05-BD54-C6B70F12952B}"/>
    <cellStyle name="20% - Accent1 2 4 3" xfId="1093" xr:uid="{A7706944-B771-4F56-BC8E-051A2F9EE54F}"/>
    <cellStyle name="20% - Accent1 2 5" xfId="19" xr:uid="{00000000-0005-0000-0000-000012000000}"/>
    <cellStyle name="20% - Accent1 2 5 2" xfId="1302" xr:uid="{DCBE50E9-3E18-44F6-BD8D-A0512C59569E}"/>
    <cellStyle name="20% - Accent1 2 6" xfId="882" xr:uid="{B738E79F-49B9-45DA-949B-74ABD7D79CE9}"/>
    <cellStyle name="20% - Accent1 3" xfId="20" xr:uid="{00000000-0005-0000-0000-000013000000}"/>
    <cellStyle name="20% - Accent1 3 2" xfId="21" xr:uid="{00000000-0005-0000-0000-000014000000}"/>
    <cellStyle name="20% - Accent1 3 2 2" xfId="22" xr:uid="{00000000-0005-0000-0000-000015000000}"/>
    <cellStyle name="20% - Accent1 3 2 2 2" xfId="23" xr:uid="{00000000-0005-0000-0000-000016000000}"/>
    <cellStyle name="20% - Accent1 3 2 2 2 2" xfId="24" xr:uid="{00000000-0005-0000-0000-000017000000}"/>
    <cellStyle name="20% - Accent1 3 2 2 2 2 2" xfId="1679" xr:uid="{C54D2081-1CFB-4418-8A8F-4E4DF1B4179E}"/>
    <cellStyle name="20% - Accent1 3 2 2 2 3" xfId="1262" xr:uid="{B544551F-B544-4B5B-82FD-CDA22E12CEA4}"/>
    <cellStyle name="20% - Accent1 3 2 2 3" xfId="25" xr:uid="{00000000-0005-0000-0000-000018000000}"/>
    <cellStyle name="20% - Accent1 3 2 2 3 2" xfId="1471" xr:uid="{AD075A92-4B69-4B6F-B3D8-6518672B38B7}"/>
    <cellStyle name="20% - Accent1 3 2 2 4" xfId="1053" xr:uid="{E850DB2C-6E3D-406A-8D21-0502DDD3ECB0}"/>
    <cellStyle name="20% - Accent1 3 2 3" xfId="26" xr:uid="{00000000-0005-0000-0000-000019000000}"/>
    <cellStyle name="20% - Accent1 3 2 3 2" xfId="27" xr:uid="{00000000-0005-0000-0000-00001A000000}"/>
    <cellStyle name="20% - Accent1 3 2 3 2 2" xfId="1575" xr:uid="{E4F0EBBE-3EDF-4D46-9372-6B96BDDDD897}"/>
    <cellStyle name="20% - Accent1 3 2 3 3" xfId="1158" xr:uid="{E4FA2DA9-FA94-4B76-B696-D54CA7F6B18D}"/>
    <cellStyle name="20% - Accent1 3 2 4" xfId="28" xr:uid="{00000000-0005-0000-0000-00001B000000}"/>
    <cellStyle name="20% - Accent1 3 2 4 2" xfId="1367" xr:uid="{6E45A8AC-D6EC-4D74-9BAB-54496645AD13}"/>
    <cellStyle name="20% - Accent1 3 2 5" xfId="948" xr:uid="{064FD0A3-42F1-4821-8580-E8C6D6399F3B}"/>
    <cellStyle name="20% - Accent1 3 3" xfId="29" xr:uid="{00000000-0005-0000-0000-00001C000000}"/>
    <cellStyle name="20% - Accent1 3 3 2" xfId="30" xr:uid="{00000000-0005-0000-0000-00001D000000}"/>
    <cellStyle name="20% - Accent1 3 3 2 2" xfId="31" xr:uid="{00000000-0005-0000-0000-00001E000000}"/>
    <cellStyle name="20% - Accent1 3 3 2 2 2" xfId="1627" xr:uid="{F3328C5C-BCAD-4AF8-8CD7-FB5472F4C493}"/>
    <cellStyle name="20% - Accent1 3 3 2 3" xfId="1210" xr:uid="{0DCD9238-FF65-4E07-8A0A-6786B6C44C69}"/>
    <cellStyle name="20% - Accent1 3 3 3" xfId="32" xr:uid="{00000000-0005-0000-0000-00001F000000}"/>
    <cellStyle name="20% - Accent1 3 3 3 2" xfId="1419" xr:uid="{3AB8357C-FCFF-446F-918C-C7E8C52FF916}"/>
    <cellStyle name="20% - Accent1 3 3 4" xfId="1001" xr:uid="{A5775215-C6E2-4000-AA7E-EEF8B0EAB190}"/>
    <cellStyle name="20% - Accent1 3 4" xfId="33" xr:uid="{00000000-0005-0000-0000-000020000000}"/>
    <cellStyle name="20% - Accent1 3 4 2" xfId="34" xr:uid="{00000000-0005-0000-0000-000021000000}"/>
    <cellStyle name="20% - Accent1 3 4 2 2" xfId="1523" xr:uid="{B662C11A-DD4F-4DDE-8253-249207DCCF91}"/>
    <cellStyle name="20% - Accent1 3 4 3" xfId="1106" xr:uid="{56B7ACFA-37AD-4A8B-A3DA-CCCB6DE51945}"/>
    <cellStyle name="20% - Accent1 3 5" xfId="35" xr:uid="{00000000-0005-0000-0000-000022000000}"/>
    <cellStyle name="20% - Accent1 3 5 2" xfId="1315" xr:uid="{FE453AE7-FE91-461B-8E2E-F7DDF58FE8DE}"/>
    <cellStyle name="20% - Accent1 3 6" xfId="895" xr:uid="{4BDAACB7-AA75-433A-8F6A-DCD8C71C4235}"/>
    <cellStyle name="20% - Accent1 4" xfId="36" xr:uid="{00000000-0005-0000-0000-000023000000}"/>
    <cellStyle name="20% - Accent1 4 2" xfId="37" xr:uid="{00000000-0005-0000-0000-000024000000}"/>
    <cellStyle name="20% - Accent1 4 2 2" xfId="38" xr:uid="{00000000-0005-0000-0000-000025000000}"/>
    <cellStyle name="20% - Accent1 4 2 2 2" xfId="39" xr:uid="{00000000-0005-0000-0000-000026000000}"/>
    <cellStyle name="20% - Accent1 4 2 2 2 2" xfId="1640" xr:uid="{1423D5EE-7967-4343-9918-FE1643745260}"/>
    <cellStyle name="20% - Accent1 4 2 2 3" xfId="1223" xr:uid="{969150FF-9347-4393-A9BD-0263C49DB1B1}"/>
    <cellStyle name="20% - Accent1 4 2 3" xfId="40" xr:uid="{00000000-0005-0000-0000-000027000000}"/>
    <cellStyle name="20% - Accent1 4 2 3 2" xfId="1432" xr:uid="{D04EB55A-7BB9-46DE-83A5-BF90CAF43ED5}"/>
    <cellStyle name="20% - Accent1 4 2 4" xfId="1014" xr:uid="{68D5528B-A232-4D19-866A-167E3FA75153}"/>
    <cellStyle name="20% - Accent1 4 3" xfId="41" xr:uid="{00000000-0005-0000-0000-000028000000}"/>
    <cellStyle name="20% - Accent1 4 3 2" xfId="42" xr:uid="{00000000-0005-0000-0000-000029000000}"/>
    <cellStyle name="20% - Accent1 4 3 2 2" xfId="1536" xr:uid="{6861639A-EEA1-473C-B4D6-E009A175268A}"/>
    <cellStyle name="20% - Accent1 4 3 3" xfId="1119" xr:uid="{198F23B7-8B10-43C7-96CC-6006A730C988}"/>
    <cellStyle name="20% - Accent1 4 4" xfId="43" xr:uid="{00000000-0005-0000-0000-00002A000000}"/>
    <cellStyle name="20% - Accent1 4 4 2" xfId="1328" xr:uid="{8B67ED47-0699-4573-BD31-2D5BFD29BC13}"/>
    <cellStyle name="20% - Accent1 4 5" xfId="908" xr:uid="{B1FF265F-8F56-4F03-A024-C0E059EECAAB}"/>
    <cellStyle name="20% - Accent1 5" xfId="44" xr:uid="{00000000-0005-0000-0000-00002B000000}"/>
    <cellStyle name="20% - Accent1 5 2" xfId="45" xr:uid="{00000000-0005-0000-0000-00002C000000}"/>
    <cellStyle name="20% - Accent1 5 2 2" xfId="46" xr:uid="{00000000-0005-0000-0000-00002D000000}"/>
    <cellStyle name="20% - Accent1 5 2 2 2" xfId="47" xr:uid="{00000000-0005-0000-0000-00002E000000}"/>
    <cellStyle name="20% - Accent1 5 2 2 2 2" xfId="1652" xr:uid="{7AB557B8-9427-402B-A01B-7B67E154B9C8}"/>
    <cellStyle name="20% - Accent1 5 2 2 3" xfId="1235" xr:uid="{43A5CAA2-6591-4D2A-B0E1-E7ABB700151F}"/>
    <cellStyle name="20% - Accent1 5 2 3" xfId="48" xr:uid="{00000000-0005-0000-0000-00002F000000}"/>
    <cellStyle name="20% - Accent1 5 2 3 2" xfId="1444" xr:uid="{D6581BFE-9E6A-430B-A42F-26DA72D79114}"/>
    <cellStyle name="20% - Accent1 5 2 4" xfId="1026" xr:uid="{43308560-345D-400A-81EE-1D27FC711A58}"/>
    <cellStyle name="20% - Accent1 5 3" xfId="49" xr:uid="{00000000-0005-0000-0000-000030000000}"/>
    <cellStyle name="20% - Accent1 5 3 2" xfId="50" xr:uid="{00000000-0005-0000-0000-000031000000}"/>
    <cellStyle name="20% - Accent1 5 3 2 2" xfId="1548" xr:uid="{0B9CB7B0-A72A-4BFC-A329-1A3945B6CB37}"/>
    <cellStyle name="20% - Accent1 5 3 3" xfId="1131" xr:uid="{9D4B95F2-182A-4539-85D9-36AF4312DC54}"/>
    <cellStyle name="20% - Accent1 5 4" xfId="51" xr:uid="{00000000-0005-0000-0000-000032000000}"/>
    <cellStyle name="20% - Accent1 5 4 2" xfId="1340" xr:uid="{8EEAA445-E79E-48CF-A648-A8431E707AAA}"/>
    <cellStyle name="20% - Accent1 5 5" xfId="921" xr:uid="{64517DD4-7A6F-4AF0-81FA-01F197D7B588}"/>
    <cellStyle name="20% - Accent1 6" xfId="52" xr:uid="{00000000-0005-0000-0000-000033000000}"/>
    <cellStyle name="20% - Accent1 6 2" xfId="53" xr:uid="{00000000-0005-0000-0000-000034000000}"/>
    <cellStyle name="20% - Accent1 6 2 2" xfId="54" xr:uid="{00000000-0005-0000-0000-000035000000}"/>
    <cellStyle name="20% - Accent1 6 2 2 2" xfId="1588" xr:uid="{AA98EAA1-0FB0-4049-9B9F-B98D11A73615}"/>
    <cellStyle name="20% - Accent1 6 2 3" xfId="1171" xr:uid="{ADAB4BFE-66F1-429C-94E1-EAE65F98BCA1}"/>
    <cellStyle name="20% - Accent1 6 3" xfId="55" xr:uid="{00000000-0005-0000-0000-000036000000}"/>
    <cellStyle name="20% - Accent1 6 3 2" xfId="1380" xr:uid="{062F9864-F636-4DCE-BA8B-5BE2636DEAC2}"/>
    <cellStyle name="20% - Accent1 6 4" xfId="961" xr:uid="{41C090E9-B090-4DB5-A006-8DDBDD40D7C5}"/>
    <cellStyle name="20% - Accent1 7" xfId="56" xr:uid="{00000000-0005-0000-0000-000037000000}"/>
    <cellStyle name="20% - Accent1 7 2" xfId="57" xr:uid="{00000000-0005-0000-0000-000038000000}"/>
    <cellStyle name="20% - Accent1 7 2 2" xfId="58" xr:uid="{00000000-0005-0000-0000-000039000000}"/>
    <cellStyle name="20% - Accent1 7 2 2 2" xfId="1600" xr:uid="{EC51F103-0C39-4B3A-B167-A33DE2667089}"/>
    <cellStyle name="20% - Accent1 7 2 3" xfId="1183" xr:uid="{11317CEC-E330-4C9B-B47F-0BCDCC888335}"/>
    <cellStyle name="20% - Accent1 7 3" xfId="59" xr:uid="{00000000-0005-0000-0000-00003A000000}"/>
    <cellStyle name="20% - Accent1 7 3 2" xfId="1392" xr:uid="{1F9B99EB-1381-4862-A85F-AA25A3663EC8}"/>
    <cellStyle name="20% - Accent1 7 4" xfId="974" xr:uid="{2083E139-5FAF-412B-BBDB-26775DC2E49D}"/>
    <cellStyle name="20% - Accent1 8" xfId="60" xr:uid="{00000000-0005-0000-0000-00003B000000}"/>
    <cellStyle name="20% - Accent1 8 2" xfId="61" xr:uid="{00000000-0005-0000-0000-00003C000000}"/>
    <cellStyle name="20% - Accent1 8 2 2" xfId="1484" xr:uid="{9D1763AF-A5E0-4C8E-8385-718822973E8E}"/>
    <cellStyle name="20% - Accent1 8 3" xfId="1066" xr:uid="{A2825CA8-67B5-4718-803D-53BE1473515A}"/>
    <cellStyle name="20% - Accent1 9" xfId="62" xr:uid="{00000000-0005-0000-0000-00003D000000}"/>
    <cellStyle name="20% - Accent1 9 2" xfId="63" xr:uid="{00000000-0005-0000-0000-00003E000000}"/>
    <cellStyle name="20% - Accent1 9 2 2" xfId="1496" xr:uid="{D74E5545-8774-47E4-9A65-1DEC7A767770}"/>
    <cellStyle name="20% - Accent1 9 3" xfId="1079" xr:uid="{F405A9D0-7BFF-4F78-A269-B03D259B2015}"/>
    <cellStyle name="20% - Accent2" xfId="64" builtinId="34" customBuiltin="1"/>
    <cellStyle name="20% - Accent2 10" xfId="65" xr:uid="{00000000-0005-0000-0000-000040000000}"/>
    <cellStyle name="20% - Accent2 10 2" xfId="1277" xr:uid="{F046CC80-F0C6-4490-B0FD-6734710ACFE8}"/>
    <cellStyle name="20% - Accent2 11" xfId="66" xr:uid="{00000000-0005-0000-0000-000041000000}"/>
    <cellStyle name="20% - Accent2 11 2" xfId="1290" xr:uid="{D6812FAB-4EC8-4902-A689-24A50A6FCF23}"/>
    <cellStyle name="20% - Accent2 12" xfId="869" xr:uid="{6882EDF2-88BE-4127-8930-4F8D65848C5B}"/>
    <cellStyle name="20% - Accent2 2" xfId="67" xr:uid="{00000000-0005-0000-0000-000042000000}"/>
    <cellStyle name="20% - Accent2 2 2" xfId="68" xr:uid="{00000000-0005-0000-0000-000043000000}"/>
    <cellStyle name="20% - Accent2 2 2 2" xfId="69" xr:uid="{00000000-0005-0000-0000-000044000000}"/>
    <cellStyle name="20% - Accent2 2 2 2 2" xfId="70" xr:uid="{00000000-0005-0000-0000-000045000000}"/>
    <cellStyle name="20% - Accent2 2 2 2 2 2" xfId="71" xr:uid="{00000000-0005-0000-0000-000046000000}"/>
    <cellStyle name="20% - Accent2 2 2 2 2 2 2" xfId="1668" xr:uid="{3269D8AA-F1CF-4999-B02E-D3EC708446B7}"/>
    <cellStyle name="20% - Accent2 2 2 2 2 3" xfId="1251" xr:uid="{5F993483-D20F-40B5-ADB0-6C2C94126C08}"/>
    <cellStyle name="20% - Accent2 2 2 2 3" xfId="72" xr:uid="{00000000-0005-0000-0000-000047000000}"/>
    <cellStyle name="20% - Accent2 2 2 2 3 2" xfId="1460" xr:uid="{61CB61D1-F392-4A84-A060-5DE32C468FA3}"/>
    <cellStyle name="20% - Accent2 2 2 2 4" xfId="1042" xr:uid="{7C0A4F6E-01F0-4686-B72D-4D06E1B360AA}"/>
    <cellStyle name="20% - Accent2 2 2 3" xfId="73" xr:uid="{00000000-0005-0000-0000-000048000000}"/>
    <cellStyle name="20% - Accent2 2 2 3 2" xfId="74" xr:uid="{00000000-0005-0000-0000-000049000000}"/>
    <cellStyle name="20% - Accent2 2 2 3 2 2" xfId="1564" xr:uid="{DFA8103A-1967-4D4B-821C-E14559993CAA}"/>
    <cellStyle name="20% - Accent2 2 2 3 3" xfId="1147" xr:uid="{67E889AA-F0DA-45D0-9C88-08FC04DFC888}"/>
    <cellStyle name="20% - Accent2 2 2 4" xfId="75" xr:uid="{00000000-0005-0000-0000-00004A000000}"/>
    <cellStyle name="20% - Accent2 2 2 4 2" xfId="1356" xr:uid="{3DC2A6A8-A160-464C-9F66-3E263A70DBE4}"/>
    <cellStyle name="20% - Accent2 2 2 5" xfId="937" xr:uid="{D603AC96-5285-479A-A273-CC5DBB0A00E3}"/>
    <cellStyle name="20% - Accent2 2 3" xfId="76" xr:uid="{00000000-0005-0000-0000-00004B000000}"/>
    <cellStyle name="20% - Accent2 2 3 2" xfId="77" xr:uid="{00000000-0005-0000-0000-00004C000000}"/>
    <cellStyle name="20% - Accent2 2 3 2 2" xfId="78" xr:uid="{00000000-0005-0000-0000-00004D000000}"/>
    <cellStyle name="20% - Accent2 2 3 2 2 2" xfId="1616" xr:uid="{2958588A-3DD1-4530-A35E-F5CC8F51A61F}"/>
    <cellStyle name="20% - Accent2 2 3 2 3" xfId="1199" xr:uid="{AC90E826-EB50-4B54-A305-F145634B0CA9}"/>
    <cellStyle name="20% - Accent2 2 3 3" xfId="79" xr:uid="{00000000-0005-0000-0000-00004E000000}"/>
    <cellStyle name="20% - Accent2 2 3 3 2" xfId="1408" xr:uid="{10DD79A3-5084-45E9-BCD5-13FA21258DAB}"/>
    <cellStyle name="20% - Accent2 2 3 4" xfId="990" xr:uid="{47E5E7BF-AEA1-4D63-A360-19F1CFF23477}"/>
    <cellStyle name="20% - Accent2 2 4" xfId="80" xr:uid="{00000000-0005-0000-0000-00004F000000}"/>
    <cellStyle name="20% - Accent2 2 4 2" xfId="81" xr:uid="{00000000-0005-0000-0000-000050000000}"/>
    <cellStyle name="20% - Accent2 2 4 2 2" xfId="1512" xr:uid="{3F561426-1D8D-49EC-930E-FFD3F715626A}"/>
    <cellStyle name="20% - Accent2 2 4 3" xfId="1095" xr:uid="{ADCFDB4E-4470-471D-B421-06F1CAEF01F1}"/>
    <cellStyle name="20% - Accent2 2 5" xfId="82" xr:uid="{00000000-0005-0000-0000-000051000000}"/>
    <cellStyle name="20% - Accent2 2 5 2" xfId="1304" xr:uid="{52BF6FE3-51E6-4573-8794-F7C3C1D28B14}"/>
    <cellStyle name="20% - Accent2 2 6" xfId="884" xr:uid="{4DE0AFE8-34C3-48E0-BE76-882C6FBD5009}"/>
    <cellStyle name="20% - Accent2 3" xfId="83" xr:uid="{00000000-0005-0000-0000-000052000000}"/>
    <cellStyle name="20% - Accent2 3 2" xfId="84" xr:uid="{00000000-0005-0000-0000-000053000000}"/>
    <cellStyle name="20% - Accent2 3 2 2" xfId="85" xr:uid="{00000000-0005-0000-0000-000054000000}"/>
    <cellStyle name="20% - Accent2 3 2 2 2" xfId="86" xr:uid="{00000000-0005-0000-0000-000055000000}"/>
    <cellStyle name="20% - Accent2 3 2 2 2 2" xfId="87" xr:uid="{00000000-0005-0000-0000-000056000000}"/>
    <cellStyle name="20% - Accent2 3 2 2 2 2 2" xfId="1681" xr:uid="{39E5406E-BE90-45B0-82DC-3971E1F28FD3}"/>
    <cellStyle name="20% - Accent2 3 2 2 2 3" xfId="1264" xr:uid="{8F366063-0193-4D15-9216-72003A355A08}"/>
    <cellStyle name="20% - Accent2 3 2 2 3" xfId="88" xr:uid="{00000000-0005-0000-0000-000057000000}"/>
    <cellStyle name="20% - Accent2 3 2 2 3 2" xfId="1473" xr:uid="{8E4F1808-5364-4C20-AC0B-546E67B7D404}"/>
    <cellStyle name="20% - Accent2 3 2 2 4" xfId="1055" xr:uid="{8B6E626E-AF8A-4B81-B16C-91F0F8A1D77D}"/>
    <cellStyle name="20% - Accent2 3 2 3" xfId="89" xr:uid="{00000000-0005-0000-0000-000058000000}"/>
    <cellStyle name="20% - Accent2 3 2 3 2" xfId="90" xr:uid="{00000000-0005-0000-0000-000059000000}"/>
    <cellStyle name="20% - Accent2 3 2 3 2 2" xfId="1577" xr:uid="{93C43DB0-5923-470C-9DEC-F37D595B432E}"/>
    <cellStyle name="20% - Accent2 3 2 3 3" xfId="1160" xr:uid="{720AE229-FC60-446E-A4EA-A794230995EE}"/>
    <cellStyle name="20% - Accent2 3 2 4" xfId="91" xr:uid="{00000000-0005-0000-0000-00005A000000}"/>
    <cellStyle name="20% - Accent2 3 2 4 2" xfId="1369" xr:uid="{BEBE8E40-B825-434A-A7E5-169BB7FBE4E5}"/>
    <cellStyle name="20% - Accent2 3 2 5" xfId="950" xr:uid="{F286C541-F1AB-4846-975D-A79E974C7EDB}"/>
    <cellStyle name="20% - Accent2 3 3" xfId="92" xr:uid="{00000000-0005-0000-0000-00005B000000}"/>
    <cellStyle name="20% - Accent2 3 3 2" xfId="93" xr:uid="{00000000-0005-0000-0000-00005C000000}"/>
    <cellStyle name="20% - Accent2 3 3 2 2" xfId="94" xr:uid="{00000000-0005-0000-0000-00005D000000}"/>
    <cellStyle name="20% - Accent2 3 3 2 2 2" xfId="1629" xr:uid="{32F95BF4-8897-4451-A5E4-5A05C98A3F80}"/>
    <cellStyle name="20% - Accent2 3 3 2 3" xfId="1212" xr:uid="{30FD048C-27D7-4B61-B27A-D631E73C6E35}"/>
    <cellStyle name="20% - Accent2 3 3 3" xfId="95" xr:uid="{00000000-0005-0000-0000-00005E000000}"/>
    <cellStyle name="20% - Accent2 3 3 3 2" xfId="1421" xr:uid="{CB0772F6-7FBE-4C39-8C58-9C780FB79E56}"/>
    <cellStyle name="20% - Accent2 3 3 4" xfId="1003" xr:uid="{48DF2A98-1E07-42ED-9B95-CC56A52FD5BF}"/>
    <cellStyle name="20% - Accent2 3 4" xfId="96" xr:uid="{00000000-0005-0000-0000-00005F000000}"/>
    <cellStyle name="20% - Accent2 3 4 2" xfId="97" xr:uid="{00000000-0005-0000-0000-000060000000}"/>
    <cellStyle name="20% - Accent2 3 4 2 2" xfId="1525" xr:uid="{76F19F99-E4D9-4A69-AC52-5755C61852A3}"/>
    <cellStyle name="20% - Accent2 3 4 3" xfId="1108" xr:uid="{BEA588F2-38DA-41FA-8F00-F8E57B90083C}"/>
    <cellStyle name="20% - Accent2 3 5" xfId="98" xr:uid="{00000000-0005-0000-0000-000061000000}"/>
    <cellStyle name="20% - Accent2 3 5 2" xfId="1317" xr:uid="{60EF6A67-1B15-4BF9-A9E4-1FDB34534273}"/>
    <cellStyle name="20% - Accent2 3 6" xfId="897" xr:uid="{9896F2FF-A515-4C54-8422-E0DE8C9D9A93}"/>
    <cellStyle name="20% - Accent2 4" xfId="99" xr:uid="{00000000-0005-0000-0000-000062000000}"/>
    <cellStyle name="20% - Accent2 4 2" xfId="100" xr:uid="{00000000-0005-0000-0000-000063000000}"/>
    <cellStyle name="20% - Accent2 4 2 2" xfId="101" xr:uid="{00000000-0005-0000-0000-000064000000}"/>
    <cellStyle name="20% - Accent2 4 2 2 2" xfId="102" xr:uid="{00000000-0005-0000-0000-000065000000}"/>
    <cellStyle name="20% - Accent2 4 2 2 2 2" xfId="1642" xr:uid="{3B9D0415-F65B-4C8F-A7E5-3AFBA6C238F9}"/>
    <cellStyle name="20% - Accent2 4 2 2 3" xfId="1225" xr:uid="{E8BFF316-4747-4B3F-AF99-FC9E21E58BA9}"/>
    <cellStyle name="20% - Accent2 4 2 3" xfId="103" xr:uid="{00000000-0005-0000-0000-000066000000}"/>
    <cellStyle name="20% - Accent2 4 2 3 2" xfId="1434" xr:uid="{3DF8B079-1195-4B46-96BE-458A8640729A}"/>
    <cellStyle name="20% - Accent2 4 2 4" xfId="1016" xr:uid="{F0E89D23-7BB1-430C-B001-9F63FE66C5C7}"/>
    <cellStyle name="20% - Accent2 4 3" xfId="104" xr:uid="{00000000-0005-0000-0000-000067000000}"/>
    <cellStyle name="20% - Accent2 4 3 2" xfId="105" xr:uid="{00000000-0005-0000-0000-000068000000}"/>
    <cellStyle name="20% - Accent2 4 3 2 2" xfId="1538" xr:uid="{C3395301-CEA6-4575-9ED3-C78E0AF9ED0B}"/>
    <cellStyle name="20% - Accent2 4 3 3" xfId="1121" xr:uid="{73BEB269-71C8-43F5-9D61-3309E879205B}"/>
    <cellStyle name="20% - Accent2 4 4" xfId="106" xr:uid="{00000000-0005-0000-0000-000069000000}"/>
    <cellStyle name="20% - Accent2 4 4 2" xfId="1330" xr:uid="{4BE65816-B8E2-422D-A4D0-EF1F5F5687EB}"/>
    <cellStyle name="20% - Accent2 4 5" xfId="910" xr:uid="{0A35B886-9EFB-4C8E-B01B-60C8930F0352}"/>
    <cellStyle name="20% - Accent2 5" xfId="107" xr:uid="{00000000-0005-0000-0000-00006A000000}"/>
    <cellStyle name="20% - Accent2 5 2" xfId="108" xr:uid="{00000000-0005-0000-0000-00006B000000}"/>
    <cellStyle name="20% - Accent2 5 2 2" xfId="109" xr:uid="{00000000-0005-0000-0000-00006C000000}"/>
    <cellStyle name="20% - Accent2 5 2 2 2" xfId="110" xr:uid="{00000000-0005-0000-0000-00006D000000}"/>
    <cellStyle name="20% - Accent2 5 2 2 2 2" xfId="1654" xr:uid="{2E9AD316-D2E4-4329-B3FB-563D9707D85C}"/>
    <cellStyle name="20% - Accent2 5 2 2 3" xfId="1237" xr:uid="{1431F353-B3FC-4693-AE86-71C004FEDCB9}"/>
    <cellStyle name="20% - Accent2 5 2 3" xfId="111" xr:uid="{00000000-0005-0000-0000-00006E000000}"/>
    <cellStyle name="20% - Accent2 5 2 3 2" xfId="1446" xr:uid="{5C1C61AD-1231-42E7-97D6-0E9AFE06B7C6}"/>
    <cellStyle name="20% - Accent2 5 2 4" xfId="1028" xr:uid="{E125A580-7A93-4483-98F9-BEB28D535366}"/>
    <cellStyle name="20% - Accent2 5 3" xfId="112" xr:uid="{00000000-0005-0000-0000-00006F000000}"/>
    <cellStyle name="20% - Accent2 5 3 2" xfId="113" xr:uid="{00000000-0005-0000-0000-000070000000}"/>
    <cellStyle name="20% - Accent2 5 3 2 2" xfId="1550" xr:uid="{8F189776-3AAF-49A1-AFBC-014686907EC8}"/>
    <cellStyle name="20% - Accent2 5 3 3" xfId="1133" xr:uid="{52FD64F2-BAB0-4B27-BD00-0D1448099758}"/>
    <cellStyle name="20% - Accent2 5 4" xfId="114" xr:uid="{00000000-0005-0000-0000-000071000000}"/>
    <cellStyle name="20% - Accent2 5 4 2" xfId="1342" xr:uid="{FB2C4EFE-6C01-4253-85CB-96BA644E0C4F}"/>
    <cellStyle name="20% - Accent2 5 5" xfId="923" xr:uid="{14C6F69C-43D9-4B9E-BE5F-5B9A4C2AF193}"/>
    <cellStyle name="20% - Accent2 6" xfId="115" xr:uid="{00000000-0005-0000-0000-000072000000}"/>
    <cellStyle name="20% - Accent2 6 2" xfId="116" xr:uid="{00000000-0005-0000-0000-000073000000}"/>
    <cellStyle name="20% - Accent2 6 2 2" xfId="117" xr:uid="{00000000-0005-0000-0000-000074000000}"/>
    <cellStyle name="20% - Accent2 6 2 2 2" xfId="1590" xr:uid="{8E951C40-86CE-459D-BF3B-A8A93D9A2A9A}"/>
    <cellStyle name="20% - Accent2 6 2 3" xfId="1173" xr:uid="{CAEB9A62-DF88-4367-BA6F-608B1E8BD71B}"/>
    <cellStyle name="20% - Accent2 6 3" xfId="118" xr:uid="{00000000-0005-0000-0000-000075000000}"/>
    <cellStyle name="20% - Accent2 6 3 2" xfId="1382" xr:uid="{C7C01300-C645-4569-8738-CD25F0494CB4}"/>
    <cellStyle name="20% - Accent2 6 4" xfId="963" xr:uid="{FF3A0FBE-B2B3-4826-9820-163B8CF9407E}"/>
    <cellStyle name="20% - Accent2 7" xfId="119" xr:uid="{00000000-0005-0000-0000-000076000000}"/>
    <cellStyle name="20% - Accent2 7 2" xfId="120" xr:uid="{00000000-0005-0000-0000-000077000000}"/>
    <cellStyle name="20% - Accent2 7 2 2" xfId="121" xr:uid="{00000000-0005-0000-0000-000078000000}"/>
    <cellStyle name="20% - Accent2 7 2 2 2" xfId="1602" xr:uid="{B523BADA-E9C3-44F1-828C-AAB333608D5A}"/>
    <cellStyle name="20% - Accent2 7 2 3" xfId="1185" xr:uid="{D00F7467-C8FE-4340-A62A-23EA275A8A81}"/>
    <cellStyle name="20% - Accent2 7 3" xfId="122" xr:uid="{00000000-0005-0000-0000-000079000000}"/>
    <cellStyle name="20% - Accent2 7 3 2" xfId="1394" xr:uid="{9F55CE92-1658-4320-A1D4-21496FE391AC}"/>
    <cellStyle name="20% - Accent2 7 4" xfId="976" xr:uid="{9432B9C4-2A1F-43BE-A21A-56DC0C647A07}"/>
    <cellStyle name="20% - Accent2 8" xfId="123" xr:uid="{00000000-0005-0000-0000-00007A000000}"/>
    <cellStyle name="20% - Accent2 8 2" xfId="124" xr:uid="{00000000-0005-0000-0000-00007B000000}"/>
    <cellStyle name="20% - Accent2 8 2 2" xfId="1486" xr:uid="{B78533B9-E2EC-4D1C-813B-420DCEEAF89C}"/>
    <cellStyle name="20% - Accent2 8 3" xfId="1068" xr:uid="{7EDA28E9-D9D3-4511-97CB-D6E1C93F7B29}"/>
    <cellStyle name="20% - Accent2 9" xfId="125" xr:uid="{00000000-0005-0000-0000-00007C000000}"/>
    <cellStyle name="20% - Accent2 9 2" xfId="126" xr:uid="{00000000-0005-0000-0000-00007D000000}"/>
    <cellStyle name="20% - Accent2 9 2 2" xfId="1498" xr:uid="{7EF2E50A-ED8E-41BC-9746-91C39C3AC8BF}"/>
    <cellStyle name="20% - Accent2 9 3" xfId="1081" xr:uid="{013DF1A3-ED88-460E-AB7F-C6D386B0D6D0}"/>
    <cellStyle name="20% - Accent3" xfId="127" builtinId="38" customBuiltin="1"/>
    <cellStyle name="20% - Accent3 10" xfId="128" xr:uid="{00000000-0005-0000-0000-00007F000000}"/>
    <cellStyle name="20% - Accent3 10 2" xfId="1279" xr:uid="{B0E9F3BF-7E04-4D41-B236-5979931878BE}"/>
    <cellStyle name="20% - Accent3 11" xfId="129" xr:uid="{00000000-0005-0000-0000-000080000000}"/>
    <cellStyle name="20% - Accent3 11 2" xfId="1292" xr:uid="{17A42027-61C6-4ED3-B8BB-15D35FDDC9A2}"/>
    <cellStyle name="20% - Accent3 12" xfId="871" xr:uid="{B8037D24-4B69-4C5A-9E3E-99E19C2B3D98}"/>
    <cellStyle name="20% - Accent3 2" xfId="130" xr:uid="{00000000-0005-0000-0000-000081000000}"/>
    <cellStyle name="20% - Accent3 2 2" xfId="131" xr:uid="{00000000-0005-0000-0000-000082000000}"/>
    <cellStyle name="20% - Accent3 2 2 2" xfId="132" xr:uid="{00000000-0005-0000-0000-000083000000}"/>
    <cellStyle name="20% - Accent3 2 2 2 2" xfId="133" xr:uid="{00000000-0005-0000-0000-000084000000}"/>
    <cellStyle name="20% - Accent3 2 2 2 2 2" xfId="134" xr:uid="{00000000-0005-0000-0000-000085000000}"/>
    <cellStyle name="20% - Accent3 2 2 2 2 2 2" xfId="1670" xr:uid="{F4C4E472-945A-4640-B2D3-04946FAE2E93}"/>
    <cellStyle name="20% - Accent3 2 2 2 2 3" xfId="1253" xr:uid="{F00D9686-71A4-4356-87B8-F4976F0BEE36}"/>
    <cellStyle name="20% - Accent3 2 2 2 3" xfId="135" xr:uid="{00000000-0005-0000-0000-000086000000}"/>
    <cellStyle name="20% - Accent3 2 2 2 3 2" xfId="1462" xr:uid="{21B76410-9276-4581-A947-76848CEDFAEA}"/>
    <cellStyle name="20% - Accent3 2 2 2 4" xfId="1044" xr:uid="{4698B230-C2FE-4BF3-AA2B-B058A8F2DE17}"/>
    <cellStyle name="20% - Accent3 2 2 3" xfId="136" xr:uid="{00000000-0005-0000-0000-000087000000}"/>
    <cellStyle name="20% - Accent3 2 2 3 2" xfId="137" xr:uid="{00000000-0005-0000-0000-000088000000}"/>
    <cellStyle name="20% - Accent3 2 2 3 2 2" xfId="1566" xr:uid="{A9BFCDEC-1AAD-452C-BA88-089AB6634080}"/>
    <cellStyle name="20% - Accent3 2 2 3 3" xfId="1149" xr:uid="{BD48424D-0003-4686-B89A-46897B97DE8C}"/>
    <cellStyle name="20% - Accent3 2 2 4" xfId="138" xr:uid="{00000000-0005-0000-0000-000089000000}"/>
    <cellStyle name="20% - Accent3 2 2 4 2" xfId="1358" xr:uid="{4328B595-0186-4F3F-BF0B-E1D2F3858CCB}"/>
    <cellStyle name="20% - Accent3 2 2 5" xfId="939" xr:uid="{92D113CC-F3CF-4972-B664-5A760FC43677}"/>
    <cellStyle name="20% - Accent3 2 3" xfId="139" xr:uid="{00000000-0005-0000-0000-00008A000000}"/>
    <cellStyle name="20% - Accent3 2 3 2" xfId="140" xr:uid="{00000000-0005-0000-0000-00008B000000}"/>
    <cellStyle name="20% - Accent3 2 3 2 2" xfId="141" xr:uid="{00000000-0005-0000-0000-00008C000000}"/>
    <cellStyle name="20% - Accent3 2 3 2 2 2" xfId="1618" xr:uid="{71AD9941-B55F-4CF2-9A26-396B138CFF9E}"/>
    <cellStyle name="20% - Accent3 2 3 2 3" xfId="1201" xr:uid="{AA0233B8-0B2D-4E46-B819-B412FD94636F}"/>
    <cellStyle name="20% - Accent3 2 3 3" xfId="142" xr:uid="{00000000-0005-0000-0000-00008D000000}"/>
    <cellStyle name="20% - Accent3 2 3 3 2" xfId="1410" xr:uid="{C13FE780-6BFE-47E9-AEB5-0E990C13A12D}"/>
    <cellStyle name="20% - Accent3 2 3 4" xfId="992" xr:uid="{004F5266-4ABD-49A1-B447-BB9117ADBE8E}"/>
    <cellStyle name="20% - Accent3 2 4" xfId="143" xr:uid="{00000000-0005-0000-0000-00008E000000}"/>
    <cellStyle name="20% - Accent3 2 4 2" xfId="144" xr:uid="{00000000-0005-0000-0000-00008F000000}"/>
    <cellStyle name="20% - Accent3 2 4 2 2" xfId="1514" xr:uid="{49BC3252-53C7-4EEF-9453-AD10DCE30111}"/>
    <cellStyle name="20% - Accent3 2 4 3" xfId="1097" xr:uid="{C68E4321-6178-4A34-B9F8-42BC820D0B38}"/>
    <cellStyle name="20% - Accent3 2 5" xfId="145" xr:uid="{00000000-0005-0000-0000-000090000000}"/>
    <cellStyle name="20% - Accent3 2 5 2" xfId="1306" xr:uid="{F6E27293-24E1-43A6-8FEF-12E343AAB10C}"/>
    <cellStyle name="20% - Accent3 2 6" xfId="886" xr:uid="{4AEA0764-5526-40CD-AB28-2C7437A72DB8}"/>
    <cellStyle name="20% - Accent3 3" xfId="146" xr:uid="{00000000-0005-0000-0000-000091000000}"/>
    <cellStyle name="20% - Accent3 3 2" xfId="147" xr:uid="{00000000-0005-0000-0000-000092000000}"/>
    <cellStyle name="20% - Accent3 3 2 2" xfId="148" xr:uid="{00000000-0005-0000-0000-000093000000}"/>
    <cellStyle name="20% - Accent3 3 2 2 2" xfId="149" xr:uid="{00000000-0005-0000-0000-000094000000}"/>
    <cellStyle name="20% - Accent3 3 2 2 2 2" xfId="150" xr:uid="{00000000-0005-0000-0000-000095000000}"/>
    <cellStyle name="20% - Accent3 3 2 2 2 2 2" xfId="1683" xr:uid="{4872E90A-90A9-4A90-B8C7-C3332D69BFDB}"/>
    <cellStyle name="20% - Accent3 3 2 2 2 3" xfId="1266" xr:uid="{2EC2149F-3282-4B5A-A901-67E8AAD11AD9}"/>
    <cellStyle name="20% - Accent3 3 2 2 3" xfId="151" xr:uid="{00000000-0005-0000-0000-000096000000}"/>
    <cellStyle name="20% - Accent3 3 2 2 3 2" xfId="1475" xr:uid="{9C5BC164-748F-45AF-B809-B4D439665D2C}"/>
    <cellStyle name="20% - Accent3 3 2 2 4" xfId="1057" xr:uid="{052158C6-0359-4784-8E6D-6B396F8FF329}"/>
    <cellStyle name="20% - Accent3 3 2 3" xfId="152" xr:uid="{00000000-0005-0000-0000-000097000000}"/>
    <cellStyle name="20% - Accent3 3 2 3 2" xfId="153" xr:uid="{00000000-0005-0000-0000-000098000000}"/>
    <cellStyle name="20% - Accent3 3 2 3 2 2" xfId="1579" xr:uid="{9521AD5B-EAD5-4F5C-8B7A-2E3AC3101D28}"/>
    <cellStyle name="20% - Accent3 3 2 3 3" xfId="1162" xr:uid="{456C8671-98DD-4FDE-B710-E410FC82E249}"/>
    <cellStyle name="20% - Accent3 3 2 4" xfId="154" xr:uid="{00000000-0005-0000-0000-000099000000}"/>
    <cellStyle name="20% - Accent3 3 2 4 2" xfId="1371" xr:uid="{8D9CF876-1C1B-4FB5-A694-7AFF6525D5B5}"/>
    <cellStyle name="20% - Accent3 3 2 5" xfId="952" xr:uid="{14400105-57ED-46C7-85A7-C8B57E80E9F5}"/>
    <cellStyle name="20% - Accent3 3 3" xfId="155" xr:uid="{00000000-0005-0000-0000-00009A000000}"/>
    <cellStyle name="20% - Accent3 3 3 2" xfId="156" xr:uid="{00000000-0005-0000-0000-00009B000000}"/>
    <cellStyle name="20% - Accent3 3 3 2 2" xfId="157" xr:uid="{00000000-0005-0000-0000-00009C000000}"/>
    <cellStyle name="20% - Accent3 3 3 2 2 2" xfId="1631" xr:uid="{3CEC1976-63E9-4246-BD96-53188A5B435C}"/>
    <cellStyle name="20% - Accent3 3 3 2 3" xfId="1214" xr:uid="{87779CA0-EE96-47C5-B277-7A74DD46E79E}"/>
    <cellStyle name="20% - Accent3 3 3 3" xfId="158" xr:uid="{00000000-0005-0000-0000-00009D000000}"/>
    <cellStyle name="20% - Accent3 3 3 3 2" xfId="1423" xr:uid="{852484A4-AD9E-4647-B38A-B1FEBB8ED934}"/>
    <cellStyle name="20% - Accent3 3 3 4" xfId="1005" xr:uid="{284B6DA0-4C6D-4D89-B0FA-75259BC1876D}"/>
    <cellStyle name="20% - Accent3 3 4" xfId="159" xr:uid="{00000000-0005-0000-0000-00009E000000}"/>
    <cellStyle name="20% - Accent3 3 4 2" xfId="160" xr:uid="{00000000-0005-0000-0000-00009F000000}"/>
    <cellStyle name="20% - Accent3 3 4 2 2" xfId="1527" xr:uid="{3F8FF066-DB6C-4559-A4E4-13716E217929}"/>
    <cellStyle name="20% - Accent3 3 4 3" xfId="1110" xr:uid="{22A6D655-77E7-486A-BFBE-C5A4AAC6ED8D}"/>
    <cellStyle name="20% - Accent3 3 5" xfId="161" xr:uid="{00000000-0005-0000-0000-0000A0000000}"/>
    <cellStyle name="20% - Accent3 3 5 2" xfId="1319" xr:uid="{6BCC6A88-0EB1-4F1B-BE4E-47DB19B6193F}"/>
    <cellStyle name="20% - Accent3 3 6" xfId="899" xr:uid="{0651AC8C-A7A4-425D-9D5B-735EEA4A2CB2}"/>
    <cellStyle name="20% - Accent3 4" xfId="162" xr:uid="{00000000-0005-0000-0000-0000A1000000}"/>
    <cellStyle name="20% - Accent3 4 2" xfId="163" xr:uid="{00000000-0005-0000-0000-0000A2000000}"/>
    <cellStyle name="20% - Accent3 4 2 2" xfId="164" xr:uid="{00000000-0005-0000-0000-0000A3000000}"/>
    <cellStyle name="20% - Accent3 4 2 2 2" xfId="165" xr:uid="{00000000-0005-0000-0000-0000A4000000}"/>
    <cellStyle name="20% - Accent3 4 2 2 2 2" xfId="1644" xr:uid="{21B17852-8674-41FB-8D55-53AF405A943E}"/>
    <cellStyle name="20% - Accent3 4 2 2 3" xfId="1227" xr:uid="{C73D6E15-D36A-4651-9CB7-A44108CF7983}"/>
    <cellStyle name="20% - Accent3 4 2 3" xfId="166" xr:uid="{00000000-0005-0000-0000-0000A5000000}"/>
    <cellStyle name="20% - Accent3 4 2 3 2" xfId="1436" xr:uid="{F73A4714-7AA6-41F7-B254-FB5F1A8E0505}"/>
    <cellStyle name="20% - Accent3 4 2 4" xfId="1018" xr:uid="{E9CB97CC-4036-46DA-AD9F-064222C48751}"/>
    <cellStyle name="20% - Accent3 4 3" xfId="167" xr:uid="{00000000-0005-0000-0000-0000A6000000}"/>
    <cellStyle name="20% - Accent3 4 3 2" xfId="168" xr:uid="{00000000-0005-0000-0000-0000A7000000}"/>
    <cellStyle name="20% - Accent3 4 3 2 2" xfId="1540" xr:uid="{3BB3294B-F658-412B-9F75-92BA02159CA6}"/>
    <cellStyle name="20% - Accent3 4 3 3" xfId="1123" xr:uid="{5EB2AF13-4B64-4ED0-8AA3-0723269CBF78}"/>
    <cellStyle name="20% - Accent3 4 4" xfId="169" xr:uid="{00000000-0005-0000-0000-0000A8000000}"/>
    <cellStyle name="20% - Accent3 4 4 2" xfId="1332" xr:uid="{D5AC2325-51AB-4E3B-BB54-88EEA54A7484}"/>
    <cellStyle name="20% - Accent3 4 5" xfId="912" xr:uid="{969677D0-096D-43A6-B47B-0C43349434E3}"/>
    <cellStyle name="20% - Accent3 5" xfId="170" xr:uid="{00000000-0005-0000-0000-0000A9000000}"/>
    <cellStyle name="20% - Accent3 5 2" xfId="171" xr:uid="{00000000-0005-0000-0000-0000AA000000}"/>
    <cellStyle name="20% - Accent3 5 2 2" xfId="172" xr:uid="{00000000-0005-0000-0000-0000AB000000}"/>
    <cellStyle name="20% - Accent3 5 2 2 2" xfId="173" xr:uid="{00000000-0005-0000-0000-0000AC000000}"/>
    <cellStyle name="20% - Accent3 5 2 2 2 2" xfId="1656" xr:uid="{61D10F61-F804-48B9-AE4E-FD65F9ADD250}"/>
    <cellStyle name="20% - Accent3 5 2 2 3" xfId="1239" xr:uid="{2CCE522C-72F6-49B8-A337-1B9ED96BC41F}"/>
    <cellStyle name="20% - Accent3 5 2 3" xfId="174" xr:uid="{00000000-0005-0000-0000-0000AD000000}"/>
    <cellStyle name="20% - Accent3 5 2 3 2" xfId="1448" xr:uid="{9C5C3E04-6902-4E3C-BAC6-4B8C9D6D1579}"/>
    <cellStyle name="20% - Accent3 5 2 4" xfId="1030" xr:uid="{C53A030C-EE03-422D-8073-9AD338BABDA6}"/>
    <cellStyle name="20% - Accent3 5 3" xfId="175" xr:uid="{00000000-0005-0000-0000-0000AE000000}"/>
    <cellStyle name="20% - Accent3 5 3 2" xfId="176" xr:uid="{00000000-0005-0000-0000-0000AF000000}"/>
    <cellStyle name="20% - Accent3 5 3 2 2" xfId="1552" xr:uid="{7294A420-0ADA-4C15-8761-FFA6802AFDDF}"/>
    <cellStyle name="20% - Accent3 5 3 3" xfId="1135" xr:uid="{A64646E5-508B-4211-8925-F9F380ED2645}"/>
    <cellStyle name="20% - Accent3 5 4" xfId="177" xr:uid="{00000000-0005-0000-0000-0000B0000000}"/>
    <cellStyle name="20% - Accent3 5 4 2" xfId="1344" xr:uid="{F6E4BDC5-8BDB-4A56-A3D7-5607F6234CA5}"/>
    <cellStyle name="20% - Accent3 5 5" xfId="925" xr:uid="{C12C4115-58BC-4ED3-B8AF-7E1119B6A8DC}"/>
    <cellStyle name="20% - Accent3 6" xfId="178" xr:uid="{00000000-0005-0000-0000-0000B1000000}"/>
    <cellStyle name="20% - Accent3 6 2" xfId="179" xr:uid="{00000000-0005-0000-0000-0000B2000000}"/>
    <cellStyle name="20% - Accent3 6 2 2" xfId="180" xr:uid="{00000000-0005-0000-0000-0000B3000000}"/>
    <cellStyle name="20% - Accent3 6 2 2 2" xfId="1592" xr:uid="{0B1BB5C3-39CB-4E05-821D-2880E26B1E50}"/>
    <cellStyle name="20% - Accent3 6 2 3" xfId="1175" xr:uid="{A237B7D4-82D8-473C-A2B5-57BCCF66F9DC}"/>
    <cellStyle name="20% - Accent3 6 3" xfId="181" xr:uid="{00000000-0005-0000-0000-0000B4000000}"/>
    <cellStyle name="20% - Accent3 6 3 2" xfId="1384" xr:uid="{2800BB8F-7203-4069-8EA4-B90E95D26113}"/>
    <cellStyle name="20% - Accent3 6 4" xfId="965" xr:uid="{1FC090EB-3EA7-44C5-962C-7CDB708C5FF4}"/>
    <cellStyle name="20% - Accent3 7" xfId="182" xr:uid="{00000000-0005-0000-0000-0000B5000000}"/>
    <cellStyle name="20% - Accent3 7 2" xfId="183" xr:uid="{00000000-0005-0000-0000-0000B6000000}"/>
    <cellStyle name="20% - Accent3 7 2 2" xfId="184" xr:uid="{00000000-0005-0000-0000-0000B7000000}"/>
    <cellStyle name="20% - Accent3 7 2 2 2" xfId="1604" xr:uid="{B38FF9C2-5FE2-4BF7-ABDE-F519A26A521C}"/>
    <cellStyle name="20% - Accent3 7 2 3" xfId="1187" xr:uid="{4513A4A6-277C-45E1-94B1-7ABDF5976169}"/>
    <cellStyle name="20% - Accent3 7 3" xfId="185" xr:uid="{00000000-0005-0000-0000-0000B8000000}"/>
    <cellStyle name="20% - Accent3 7 3 2" xfId="1396" xr:uid="{5670C55A-18F5-47F3-B263-7F24A16EBCE4}"/>
    <cellStyle name="20% - Accent3 7 4" xfId="978" xr:uid="{2E91CB77-9D6D-426C-8359-D2A3BF2287C9}"/>
    <cellStyle name="20% - Accent3 8" xfId="186" xr:uid="{00000000-0005-0000-0000-0000B9000000}"/>
    <cellStyle name="20% - Accent3 8 2" xfId="187" xr:uid="{00000000-0005-0000-0000-0000BA000000}"/>
    <cellStyle name="20% - Accent3 8 2 2" xfId="1488" xr:uid="{BE677F62-0C83-42DA-BF47-DAC1E95ABD1B}"/>
    <cellStyle name="20% - Accent3 8 3" xfId="1070" xr:uid="{5D261F44-91BD-4644-B9F5-7BE21F255C59}"/>
    <cellStyle name="20% - Accent3 9" xfId="188" xr:uid="{00000000-0005-0000-0000-0000BB000000}"/>
    <cellStyle name="20% - Accent3 9 2" xfId="189" xr:uid="{00000000-0005-0000-0000-0000BC000000}"/>
    <cellStyle name="20% - Accent3 9 2 2" xfId="1500" xr:uid="{70786041-8928-4DB6-A8C7-12CA254469C6}"/>
    <cellStyle name="20% - Accent3 9 3" xfId="1083" xr:uid="{12B758CF-7D74-41A3-8E19-1AC952C8A2A2}"/>
    <cellStyle name="20% - Accent4" xfId="190" builtinId="42" customBuiltin="1"/>
    <cellStyle name="20% - Accent4 10" xfId="191" xr:uid="{00000000-0005-0000-0000-0000BE000000}"/>
    <cellStyle name="20% - Accent4 10 2" xfId="1281" xr:uid="{3C1A157A-7452-4AFF-9997-4D6ED428ADE6}"/>
    <cellStyle name="20% - Accent4 11" xfId="192" xr:uid="{00000000-0005-0000-0000-0000BF000000}"/>
    <cellStyle name="20% - Accent4 11 2" xfId="1294" xr:uid="{0C106D83-47A7-471B-B0FF-71561C61D06D}"/>
    <cellStyle name="20% - Accent4 12" xfId="873" xr:uid="{E28E8EAF-672D-4E46-902F-4BBCEC744893}"/>
    <cellStyle name="20% - Accent4 2" xfId="193" xr:uid="{00000000-0005-0000-0000-0000C0000000}"/>
    <cellStyle name="20% - Accent4 2 2" xfId="194" xr:uid="{00000000-0005-0000-0000-0000C1000000}"/>
    <cellStyle name="20% - Accent4 2 2 2" xfId="195" xr:uid="{00000000-0005-0000-0000-0000C2000000}"/>
    <cellStyle name="20% - Accent4 2 2 2 2" xfId="196" xr:uid="{00000000-0005-0000-0000-0000C3000000}"/>
    <cellStyle name="20% - Accent4 2 2 2 2 2" xfId="197" xr:uid="{00000000-0005-0000-0000-0000C4000000}"/>
    <cellStyle name="20% - Accent4 2 2 2 2 2 2" xfId="1672" xr:uid="{57369A6F-4CAA-46CA-AB0A-01BA1260B3D3}"/>
    <cellStyle name="20% - Accent4 2 2 2 2 3" xfId="1255" xr:uid="{A8AAB58E-8BC3-4858-9AB2-5666BBC84C94}"/>
    <cellStyle name="20% - Accent4 2 2 2 3" xfId="198" xr:uid="{00000000-0005-0000-0000-0000C5000000}"/>
    <cellStyle name="20% - Accent4 2 2 2 3 2" xfId="1464" xr:uid="{1106ABE2-DD90-4C57-BBB5-9D14A7DDD6FE}"/>
    <cellStyle name="20% - Accent4 2 2 2 4" xfId="1046" xr:uid="{B6441010-2BBA-415F-A53E-99A2AC91D82F}"/>
    <cellStyle name="20% - Accent4 2 2 3" xfId="199" xr:uid="{00000000-0005-0000-0000-0000C6000000}"/>
    <cellStyle name="20% - Accent4 2 2 3 2" xfId="200" xr:uid="{00000000-0005-0000-0000-0000C7000000}"/>
    <cellStyle name="20% - Accent4 2 2 3 2 2" xfId="1568" xr:uid="{C34B1B86-8C73-4865-9E16-21C40967A504}"/>
    <cellStyle name="20% - Accent4 2 2 3 3" xfId="1151" xr:uid="{279883F7-2A97-40D3-93E4-E82EB9C98206}"/>
    <cellStyle name="20% - Accent4 2 2 4" xfId="201" xr:uid="{00000000-0005-0000-0000-0000C8000000}"/>
    <cellStyle name="20% - Accent4 2 2 4 2" xfId="1360" xr:uid="{A4093B67-3865-486D-8DBB-F1E50410F9AC}"/>
    <cellStyle name="20% - Accent4 2 2 5" xfId="941" xr:uid="{777AF073-9FBA-40D8-8EEA-8CBD2E058A15}"/>
    <cellStyle name="20% - Accent4 2 3" xfId="202" xr:uid="{00000000-0005-0000-0000-0000C9000000}"/>
    <cellStyle name="20% - Accent4 2 3 2" xfId="203" xr:uid="{00000000-0005-0000-0000-0000CA000000}"/>
    <cellStyle name="20% - Accent4 2 3 2 2" xfId="204" xr:uid="{00000000-0005-0000-0000-0000CB000000}"/>
    <cellStyle name="20% - Accent4 2 3 2 2 2" xfId="1620" xr:uid="{60E571A8-2297-48ED-AE64-F0B26C1662B7}"/>
    <cellStyle name="20% - Accent4 2 3 2 3" xfId="1203" xr:uid="{A2F7F51C-1C73-4737-BC96-2CBC3CD91771}"/>
    <cellStyle name="20% - Accent4 2 3 3" xfId="205" xr:uid="{00000000-0005-0000-0000-0000CC000000}"/>
    <cellStyle name="20% - Accent4 2 3 3 2" xfId="1412" xr:uid="{F2A00C37-B4B3-4555-B020-7924EC958FB7}"/>
    <cellStyle name="20% - Accent4 2 3 4" xfId="994" xr:uid="{E6734959-867B-4941-8417-1B1E441C4F30}"/>
    <cellStyle name="20% - Accent4 2 4" xfId="206" xr:uid="{00000000-0005-0000-0000-0000CD000000}"/>
    <cellStyle name="20% - Accent4 2 4 2" xfId="207" xr:uid="{00000000-0005-0000-0000-0000CE000000}"/>
    <cellStyle name="20% - Accent4 2 4 2 2" xfId="1516" xr:uid="{2CF8EBB6-05DE-4226-A98C-9DBBFAC2D251}"/>
    <cellStyle name="20% - Accent4 2 4 3" xfId="1099" xr:uid="{A9050EB3-D8B7-4390-9295-B6A3811ECDD1}"/>
    <cellStyle name="20% - Accent4 2 5" xfId="208" xr:uid="{00000000-0005-0000-0000-0000CF000000}"/>
    <cellStyle name="20% - Accent4 2 5 2" xfId="1308" xr:uid="{EE068727-882A-417B-9B6D-F216E96CFF6C}"/>
    <cellStyle name="20% - Accent4 2 6" xfId="888" xr:uid="{CD6FF477-6769-42F5-8484-9937501AA43F}"/>
    <cellStyle name="20% - Accent4 3" xfId="209" xr:uid="{00000000-0005-0000-0000-0000D0000000}"/>
    <cellStyle name="20% - Accent4 3 2" xfId="210" xr:uid="{00000000-0005-0000-0000-0000D1000000}"/>
    <cellStyle name="20% - Accent4 3 2 2" xfId="211" xr:uid="{00000000-0005-0000-0000-0000D2000000}"/>
    <cellStyle name="20% - Accent4 3 2 2 2" xfId="212" xr:uid="{00000000-0005-0000-0000-0000D3000000}"/>
    <cellStyle name="20% - Accent4 3 2 2 2 2" xfId="213" xr:uid="{00000000-0005-0000-0000-0000D4000000}"/>
    <cellStyle name="20% - Accent4 3 2 2 2 2 2" xfId="1685" xr:uid="{7606E524-7F17-49C8-82F4-6BF4DE9D8F8B}"/>
    <cellStyle name="20% - Accent4 3 2 2 2 3" xfId="1268" xr:uid="{12D9E998-F53D-48C5-8D65-889EC4FD1EE7}"/>
    <cellStyle name="20% - Accent4 3 2 2 3" xfId="214" xr:uid="{00000000-0005-0000-0000-0000D5000000}"/>
    <cellStyle name="20% - Accent4 3 2 2 3 2" xfId="1477" xr:uid="{B837116A-15F6-4C5E-853E-DC3C12B4D304}"/>
    <cellStyle name="20% - Accent4 3 2 2 4" xfId="1059" xr:uid="{BAFAF4C7-D301-4509-9FAD-7B65145D745C}"/>
    <cellStyle name="20% - Accent4 3 2 3" xfId="215" xr:uid="{00000000-0005-0000-0000-0000D6000000}"/>
    <cellStyle name="20% - Accent4 3 2 3 2" xfId="216" xr:uid="{00000000-0005-0000-0000-0000D7000000}"/>
    <cellStyle name="20% - Accent4 3 2 3 2 2" xfId="1581" xr:uid="{61C9B030-81C2-4A1C-AC8F-6C40B2E335AB}"/>
    <cellStyle name="20% - Accent4 3 2 3 3" xfId="1164" xr:uid="{A1D48AD2-AD3F-469B-A015-B7A3F525D6BF}"/>
    <cellStyle name="20% - Accent4 3 2 4" xfId="217" xr:uid="{00000000-0005-0000-0000-0000D8000000}"/>
    <cellStyle name="20% - Accent4 3 2 4 2" xfId="1373" xr:uid="{BAEFA61D-0726-4A89-963F-7F41AE1672B4}"/>
    <cellStyle name="20% - Accent4 3 2 5" xfId="954" xr:uid="{7AA2046C-A69F-4C52-9AA6-7E5CCD7ED09D}"/>
    <cellStyle name="20% - Accent4 3 3" xfId="218" xr:uid="{00000000-0005-0000-0000-0000D9000000}"/>
    <cellStyle name="20% - Accent4 3 3 2" xfId="219" xr:uid="{00000000-0005-0000-0000-0000DA000000}"/>
    <cellStyle name="20% - Accent4 3 3 2 2" xfId="220" xr:uid="{00000000-0005-0000-0000-0000DB000000}"/>
    <cellStyle name="20% - Accent4 3 3 2 2 2" xfId="1633" xr:uid="{DB56BD8A-7D3D-4D73-948C-47641697E95C}"/>
    <cellStyle name="20% - Accent4 3 3 2 3" xfId="1216" xr:uid="{16579BD3-30ED-4E6F-B2A7-7639D701874D}"/>
    <cellStyle name="20% - Accent4 3 3 3" xfId="221" xr:uid="{00000000-0005-0000-0000-0000DC000000}"/>
    <cellStyle name="20% - Accent4 3 3 3 2" xfId="1425" xr:uid="{826BF025-C9F2-4733-883E-1AB98815CD50}"/>
    <cellStyle name="20% - Accent4 3 3 4" xfId="1007" xr:uid="{AB4F5112-0AAB-4006-BFF6-AE7797DB7420}"/>
    <cellStyle name="20% - Accent4 3 4" xfId="222" xr:uid="{00000000-0005-0000-0000-0000DD000000}"/>
    <cellStyle name="20% - Accent4 3 4 2" xfId="223" xr:uid="{00000000-0005-0000-0000-0000DE000000}"/>
    <cellStyle name="20% - Accent4 3 4 2 2" xfId="1529" xr:uid="{EFD78E2E-30F9-44EC-84FE-FC384703A930}"/>
    <cellStyle name="20% - Accent4 3 4 3" xfId="1112" xr:uid="{24C01D54-3353-4B8C-8656-07F8A778378D}"/>
    <cellStyle name="20% - Accent4 3 5" xfId="224" xr:uid="{00000000-0005-0000-0000-0000DF000000}"/>
    <cellStyle name="20% - Accent4 3 5 2" xfId="1321" xr:uid="{40F687FE-7BE9-43AE-8F50-F983B05057AA}"/>
    <cellStyle name="20% - Accent4 3 6" xfId="901" xr:uid="{D4676895-5D64-49CE-846C-EF46BEF2AD6C}"/>
    <cellStyle name="20% - Accent4 4" xfId="225" xr:uid="{00000000-0005-0000-0000-0000E0000000}"/>
    <cellStyle name="20% - Accent4 4 2" xfId="226" xr:uid="{00000000-0005-0000-0000-0000E1000000}"/>
    <cellStyle name="20% - Accent4 4 2 2" xfId="227" xr:uid="{00000000-0005-0000-0000-0000E2000000}"/>
    <cellStyle name="20% - Accent4 4 2 2 2" xfId="228" xr:uid="{00000000-0005-0000-0000-0000E3000000}"/>
    <cellStyle name="20% - Accent4 4 2 2 2 2" xfId="1646" xr:uid="{FA222E64-1329-46E2-8C75-8D6967A5391B}"/>
    <cellStyle name="20% - Accent4 4 2 2 3" xfId="1229" xr:uid="{CC3874FF-E426-4B71-AF7A-360C1D7FE392}"/>
    <cellStyle name="20% - Accent4 4 2 3" xfId="229" xr:uid="{00000000-0005-0000-0000-0000E4000000}"/>
    <cellStyle name="20% - Accent4 4 2 3 2" xfId="1438" xr:uid="{4AAE0590-685F-4862-8030-8526534F0503}"/>
    <cellStyle name="20% - Accent4 4 2 4" xfId="1020" xr:uid="{55F4BDDD-C4A8-4080-87D2-1128FFFB7A93}"/>
    <cellStyle name="20% - Accent4 4 3" xfId="230" xr:uid="{00000000-0005-0000-0000-0000E5000000}"/>
    <cellStyle name="20% - Accent4 4 3 2" xfId="231" xr:uid="{00000000-0005-0000-0000-0000E6000000}"/>
    <cellStyle name="20% - Accent4 4 3 2 2" xfId="1542" xr:uid="{C3575D63-3556-410F-969D-634983F4644B}"/>
    <cellStyle name="20% - Accent4 4 3 3" xfId="1125" xr:uid="{45B6FE9C-7CB3-4253-96EF-2BCA062E4391}"/>
    <cellStyle name="20% - Accent4 4 4" xfId="232" xr:uid="{00000000-0005-0000-0000-0000E7000000}"/>
    <cellStyle name="20% - Accent4 4 4 2" xfId="1334" xr:uid="{E7D912EF-E526-4716-8D9A-20EFD294E88B}"/>
    <cellStyle name="20% - Accent4 4 5" xfId="914" xr:uid="{D6737993-7693-4E90-9166-12A0FE15203E}"/>
    <cellStyle name="20% - Accent4 5" xfId="233" xr:uid="{00000000-0005-0000-0000-0000E8000000}"/>
    <cellStyle name="20% - Accent4 5 2" xfId="234" xr:uid="{00000000-0005-0000-0000-0000E9000000}"/>
    <cellStyle name="20% - Accent4 5 2 2" xfId="235" xr:uid="{00000000-0005-0000-0000-0000EA000000}"/>
    <cellStyle name="20% - Accent4 5 2 2 2" xfId="236" xr:uid="{00000000-0005-0000-0000-0000EB000000}"/>
    <cellStyle name="20% - Accent4 5 2 2 2 2" xfId="1658" xr:uid="{002A4721-5A39-4F5A-AF58-0AE447499BE6}"/>
    <cellStyle name="20% - Accent4 5 2 2 3" xfId="1241" xr:uid="{69D58173-635C-4A44-94B8-00DE91369763}"/>
    <cellStyle name="20% - Accent4 5 2 3" xfId="237" xr:uid="{00000000-0005-0000-0000-0000EC000000}"/>
    <cellStyle name="20% - Accent4 5 2 3 2" xfId="1450" xr:uid="{7EA354E6-CBCB-40F5-8303-8254EC2F5245}"/>
    <cellStyle name="20% - Accent4 5 2 4" xfId="1032" xr:uid="{7299E06A-31E2-4396-8BB7-FC6642A1433A}"/>
    <cellStyle name="20% - Accent4 5 3" xfId="238" xr:uid="{00000000-0005-0000-0000-0000ED000000}"/>
    <cellStyle name="20% - Accent4 5 3 2" xfId="239" xr:uid="{00000000-0005-0000-0000-0000EE000000}"/>
    <cellStyle name="20% - Accent4 5 3 2 2" xfId="1554" xr:uid="{8C5C0DAA-9E60-4195-AC26-2CF2D5756B60}"/>
    <cellStyle name="20% - Accent4 5 3 3" xfId="1137" xr:uid="{C2D76DD1-E893-4F83-AA6D-65C5DBCD2C2B}"/>
    <cellStyle name="20% - Accent4 5 4" xfId="240" xr:uid="{00000000-0005-0000-0000-0000EF000000}"/>
    <cellStyle name="20% - Accent4 5 4 2" xfId="1346" xr:uid="{43BA4227-B2E7-4A0F-A5EF-BC49159C3280}"/>
    <cellStyle name="20% - Accent4 5 5" xfId="927" xr:uid="{E0825305-41A5-41B2-A300-834088628295}"/>
    <cellStyle name="20% - Accent4 6" xfId="241" xr:uid="{00000000-0005-0000-0000-0000F0000000}"/>
    <cellStyle name="20% - Accent4 6 2" xfId="242" xr:uid="{00000000-0005-0000-0000-0000F1000000}"/>
    <cellStyle name="20% - Accent4 6 2 2" xfId="243" xr:uid="{00000000-0005-0000-0000-0000F2000000}"/>
    <cellStyle name="20% - Accent4 6 2 2 2" xfId="1594" xr:uid="{EB805129-C1DD-4185-B0ED-EACD8AC80F6B}"/>
    <cellStyle name="20% - Accent4 6 2 3" xfId="1177" xr:uid="{AE311403-0EFB-479B-9766-4D53463660AC}"/>
    <cellStyle name="20% - Accent4 6 3" xfId="244" xr:uid="{00000000-0005-0000-0000-0000F3000000}"/>
    <cellStyle name="20% - Accent4 6 3 2" xfId="1386" xr:uid="{5BF5DABE-414C-4367-8298-807B686F7311}"/>
    <cellStyle name="20% - Accent4 6 4" xfId="967" xr:uid="{50888A6E-00A6-49ED-88AC-2B9F0FAB9C10}"/>
    <cellStyle name="20% - Accent4 7" xfId="245" xr:uid="{00000000-0005-0000-0000-0000F4000000}"/>
    <cellStyle name="20% - Accent4 7 2" xfId="246" xr:uid="{00000000-0005-0000-0000-0000F5000000}"/>
    <cellStyle name="20% - Accent4 7 2 2" xfId="247" xr:uid="{00000000-0005-0000-0000-0000F6000000}"/>
    <cellStyle name="20% - Accent4 7 2 2 2" xfId="1606" xr:uid="{FA3841C1-D541-4E3A-B575-85F871C9EC8D}"/>
    <cellStyle name="20% - Accent4 7 2 3" xfId="1189" xr:uid="{71E60A23-054E-42A0-AA37-3557EE0EBC68}"/>
    <cellStyle name="20% - Accent4 7 3" xfId="248" xr:uid="{00000000-0005-0000-0000-0000F7000000}"/>
    <cellStyle name="20% - Accent4 7 3 2" xfId="1398" xr:uid="{5B2652E4-DB80-4516-886F-B33ED77A16FE}"/>
    <cellStyle name="20% - Accent4 7 4" xfId="980" xr:uid="{5E747289-F4D9-4B6D-AC49-098C2BAD2744}"/>
    <cellStyle name="20% - Accent4 8" xfId="249" xr:uid="{00000000-0005-0000-0000-0000F8000000}"/>
    <cellStyle name="20% - Accent4 8 2" xfId="250" xr:uid="{00000000-0005-0000-0000-0000F9000000}"/>
    <cellStyle name="20% - Accent4 8 2 2" xfId="1490" xr:uid="{FCBF2295-D99E-4DB9-B6C2-97070FF150FE}"/>
    <cellStyle name="20% - Accent4 8 3" xfId="1072" xr:uid="{F5E67DF5-1D69-4E3B-92AB-545172CDC4D7}"/>
    <cellStyle name="20% - Accent4 9" xfId="251" xr:uid="{00000000-0005-0000-0000-0000FA000000}"/>
    <cellStyle name="20% - Accent4 9 2" xfId="252" xr:uid="{00000000-0005-0000-0000-0000FB000000}"/>
    <cellStyle name="20% - Accent4 9 2 2" xfId="1502" xr:uid="{0AC5B1D2-6F85-412A-9805-8F1B4B0C7CEC}"/>
    <cellStyle name="20% - Accent4 9 3" xfId="1085" xr:uid="{F40991F1-4B01-4B73-8303-2677ECECEB1A}"/>
    <cellStyle name="20% - Accent5" xfId="253" builtinId="46" customBuiltin="1"/>
    <cellStyle name="20% - Accent5 10" xfId="254" xr:uid="{00000000-0005-0000-0000-0000FD000000}"/>
    <cellStyle name="20% - Accent5 10 2" xfId="1283" xr:uid="{92945FAD-5A44-4C21-A938-5F9718903377}"/>
    <cellStyle name="20% - Accent5 11" xfId="255" xr:uid="{00000000-0005-0000-0000-0000FE000000}"/>
    <cellStyle name="20% - Accent5 11 2" xfId="1296" xr:uid="{06066998-1007-4DCB-ADA0-4B599DBDF57E}"/>
    <cellStyle name="20% - Accent5 12" xfId="875" xr:uid="{8A08DC7D-F65D-4020-B719-DC079042C619}"/>
    <cellStyle name="20% - Accent5 2" xfId="256" xr:uid="{00000000-0005-0000-0000-0000FF000000}"/>
    <cellStyle name="20% - Accent5 2 2" xfId="257" xr:uid="{00000000-0005-0000-0000-000000010000}"/>
    <cellStyle name="20% - Accent5 2 2 2" xfId="258" xr:uid="{00000000-0005-0000-0000-000001010000}"/>
    <cellStyle name="20% - Accent5 2 2 2 2" xfId="259" xr:uid="{00000000-0005-0000-0000-000002010000}"/>
    <cellStyle name="20% - Accent5 2 2 2 2 2" xfId="260" xr:uid="{00000000-0005-0000-0000-000003010000}"/>
    <cellStyle name="20% - Accent5 2 2 2 2 2 2" xfId="1674" xr:uid="{A6DD6EB0-C2D6-4218-B9D1-592B1671F522}"/>
    <cellStyle name="20% - Accent5 2 2 2 2 3" xfId="1257" xr:uid="{FE907616-502D-4FD5-A609-E673B3BD389B}"/>
    <cellStyle name="20% - Accent5 2 2 2 3" xfId="261" xr:uid="{00000000-0005-0000-0000-000004010000}"/>
    <cellStyle name="20% - Accent5 2 2 2 3 2" xfId="1466" xr:uid="{190401D0-1A96-4323-B012-D4427A61C94B}"/>
    <cellStyle name="20% - Accent5 2 2 2 4" xfId="1048" xr:uid="{A17C1594-6594-4E73-B212-02DF994F3713}"/>
    <cellStyle name="20% - Accent5 2 2 3" xfId="262" xr:uid="{00000000-0005-0000-0000-000005010000}"/>
    <cellStyle name="20% - Accent5 2 2 3 2" xfId="263" xr:uid="{00000000-0005-0000-0000-000006010000}"/>
    <cellStyle name="20% - Accent5 2 2 3 2 2" xfId="1570" xr:uid="{1C8B4BF2-9AE7-4F87-8A69-A41FEE6789C0}"/>
    <cellStyle name="20% - Accent5 2 2 3 3" xfId="1153" xr:uid="{FB8F4E33-AB6D-45C0-BB68-827ED5E9A9A6}"/>
    <cellStyle name="20% - Accent5 2 2 4" xfId="264" xr:uid="{00000000-0005-0000-0000-000007010000}"/>
    <cellStyle name="20% - Accent5 2 2 4 2" xfId="1362" xr:uid="{65D30758-996D-4CFC-9C3C-689B48A877A2}"/>
    <cellStyle name="20% - Accent5 2 2 5" xfId="943" xr:uid="{1E7DFD8B-5AF4-48CF-9122-3675B6914486}"/>
    <cellStyle name="20% - Accent5 2 3" xfId="265" xr:uid="{00000000-0005-0000-0000-000008010000}"/>
    <cellStyle name="20% - Accent5 2 3 2" xfId="266" xr:uid="{00000000-0005-0000-0000-000009010000}"/>
    <cellStyle name="20% - Accent5 2 3 2 2" xfId="267" xr:uid="{00000000-0005-0000-0000-00000A010000}"/>
    <cellStyle name="20% - Accent5 2 3 2 2 2" xfId="1622" xr:uid="{1A3AE4ED-EAC8-4949-A499-376A897C43FD}"/>
    <cellStyle name="20% - Accent5 2 3 2 3" xfId="1205" xr:uid="{E29D956C-0463-4A10-B49F-556526AD3733}"/>
    <cellStyle name="20% - Accent5 2 3 3" xfId="268" xr:uid="{00000000-0005-0000-0000-00000B010000}"/>
    <cellStyle name="20% - Accent5 2 3 3 2" xfId="1414" xr:uid="{61F2D821-161C-41D4-9B08-040A60654B36}"/>
    <cellStyle name="20% - Accent5 2 3 4" xfId="996" xr:uid="{69C975A1-9930-4329-B4D5-F41C385492EC}"/>
    <cellStyle name="20% - Accent5 2 4" xfId="269" xr:uid="{00000000-0005-0000-0000-00000C010000}"/>
    <cellStyle name="20% - Accent5 2 4 2" xfId="270" xr:uid="{00000000-0005-0000-0000-00000D010000}"/>
    <cellStyle name="20% - Accent5 2 4 2 2" xfId="1518" xr:uid="{2F7AC4B1-5716-4494-8AC7-D091494CD14B}"/>
    <cellStyle name="20% - Accent5 2 4 3" xfId="1101" xr:uid="{AB3FC1F3-F8AF-4700-8F25-AB467984FFEB}"/>
    <cellStyle name="20% - Accent5 2 5" xfId="271" xr:uid="{00000000-0005-0000-0000-00000E010000}"/>
    <cellStyle name="20% - Accent5 2 5 2" xfId="1310" xr:uid="{D385B269-C3DF-439A-9BC0-6C88CB241C85}"/>
    <cellStyle name="20% - Accent5 2 6" xfId="890" xr:uid="{3432FA7B-8946-442B-A757-9B3AD96898FC}"/>
    <cellStyle name="20% - Accent5 3" xfId="272" xr:uid="{00000000-0005-0000-0000-00000F010000}"/>
    <cellStyle name="20% - Accent5 3 2" xfId="273" xr:uid="{00000000-0005-0000-0000-000010010000}"/>
    <cellStyle name="20% - Accent5 3 2 2" xfId="274" xr:uid="{00000000-0005-0000-0000-000011010000}"/>
    <cellStyle name="20% - Accent5 3 2 2 2" xfId="275" xr:uid="{00000000-0005-0000-0000-000012010000}"/>
    <cellStyle name="20% - Accent5 3 2 2 2 2" xfId="276" xr:uid="{00000000-0005-0000-0000-000013010000}"/>
    <cellStyle name="20% - Accent5 3 2 2 2 2 2" xfId="1687" xr:uid="{CB0BFEB4-0A8C-44A5-9A36-23F13F6A26E2}"/>
    <cellStyle name="20% - Accent5 3 2 2 2 3" xfId="1270" xr:uid="{0AC4680F-1074-4760-B18E-FBCC09419291}"/>
    <cellStyle name="20% - Accent5 3 2 2 3" xfId="277" xr:uid="{00000000-0005-0000-0000-000014010000}"/>
    <cellStyle name="20% - Accent5 3 2 2 3 2" xfId="1479" xr:uid="{774BC298-9930-4E3A-89C9-5D7B0FE16259}"/>
    <cellStyle name="20% - Accent5 3 2 2 4" xfId="1061" xr:uid="{A7960C23-54CC-41D7-8B78-1B034B6C1FD2}"/>
    <cellStyle name="20% - Accent5 3 2 3" xfId="278" xr:uid="{00000000-0005-0000-0000-000015010000}"/>
    <cellStyle name="20% - Accent5 3 2 3 2" xfId="279" xr:uid="{00000000-0005-0000-0000-000016010000}"/>
    <cellStyle name="20% - Accent5 3 2 3 2 2" xfId="1583" xr:uid="{411B5F09-EF9C-4D40-8AC4-CED51B367E8D}"/>
    <cellStyle name="20% - Accent5 3 2 3 3" xfId="1166" xr:uid="{8BEAA897-89F3-448B-B1A1-51A18BCF1714}"/>
    <cellStyle name="20% - Accent5 3 2 4" xfId="280" xr:uid="{00000000-0005-0000-0000-000017010000}"/>
    <cellStyle name="20% - Accent5 3 2 4 2" xfId="1375" xr:uid="{E3A1E608-A997-43D5-BFED-8B76C6C85074}"/>
    <cellStyle name="20% - Accent5 3 2 5" xfId="956" xr:uid="{A3B8A42C-1322-4D61-BB5A-BBE5BDA65F17}"/>
    <cellStyle name="20% - Accent5 3 3" xfId="281" xr:uid="{00000000-0005-0000-0000-000018010000}"/>
    <cellStyle name="20% - Accent5 3 3 2" xfId="282" xr:uid="{00000000-0005-0000-0000-000019010000}"/>
    <cellStyle name="20% - Accent5 3 3 2 2" xfId="283" xr:uid="{00000000-0005-0000-0000-00001A010000}"/>
    <cellStyle name="20% - Accent5 3 3 2 2 2" xfId="1635" xr:uid="{F2C76077-6422-4AEC-99FB-60F44CC8A74D}"/>
    <cellStyle name="20% - Accent5 3 3 2 3" xfId="1218" xr:uid="{2E183EF4-0605-4125-908E-C844482F0207}"/>
    <cellStyle name="20% - Accent5 3 3 3" xfId="284" xr:uid="{00000000-0005-0000-0000-00001B010000}"/>
    <cellStyle name="20% - Accent5 3 3 3 2" xfId="1427" xr:uid="{B053E928-4ED8-43B8-8E57-5D56F527E3C4}"/>
    <cellStyle name="20% - Accent5 3 3 4" xfId="1009" xr:uid="{53D79816-F8A9-4D17-857C-B56BF307E535}"/>
    <cellStyle name="20% - Accent5 3 4" xfId="285" xr:uid="{00000000-0005-0000-0000-00001C010000}"/>
    <cellStyle name="20% - Accent5 3 4 2" xfId="286" xr:uid="{00000000-0005-0000-0000-00001D010000}"/>
    <cellStyle name="20% - Accent5 3 4 2 2" xfId="1531" xr:uid="{F050C4DE-ADD2-4782-9C6F-492A393FC377}"/>
    <cellStyle name="20% - Accent5 3 4 3" xfId="1114" xr:uid="{6BE01829-D016-4B18-A17C-BDB9E7136A19}"/>
    <cellStyle name="20% - Accent5 3 5" xfId="287" xr:uid="{00000000-0005-0000-0000-00001E010000}"/>
    <cellStyle name="20% - Accent5 3 5 2" xfId="1323" xr:uid="{647FCE82-2D93-4178-B736-82F8ED4C6CFB}"/>
    <cellStyle name="20% - Accent5 3 6" xfId="903" xr:uid="{2E3FFBB9-21D4-4F9E-B473-A4E603207484}"/>
    <cellStyle name="20% - Accent5 4" xfId="288" xr:uid="{00000000-0005-0000-0000-00001F010000}"/>
    <cellStyle name="20% - Accent5 4 2" xfId="289" xr:uid="{00000000-0005-0000-0000-000020010000}"/>
    <cellStyle name="20% - Accent5 4 2 2" xfId="290" xr:uid="{00000000-0005-0000-0000-000021010000}"/>
    <cellStyle name="20% - Accent5 4 2 2 2" xfId="291" xr:uid="{00000000-0005-0000-0000-000022010000}"/>
    <cellStyle name="20% - Accent5 4 2 2 2 2" xfId="1648" xr:uid="{6755D39E-BAC0-404D-9956-7C4BCACC03A6}"/>
    <cellStyle name="20% - Accent5 4 2 2 3" xfId="1231" xr:uid="{A6E4808A-0274-4E2A-B188-95C7CF3315DF}"/>
    <cellStyle name="20% - Accent5 4 2 3" xfId="292" xr:uid="{00000000-0005-0000-0000-000023010000}"/>
    <cellStyle name="20% - Accent5 4 2 3 2" xfId="1440" xr:uid="{6BD7C66E-BD21-4E5D-896D-9C7E56E284A9}"/>
    <cellStyle name="20% - Accent5 4 2 4" xfId="1022" xr:uid="{8CA67330-E9E5-462A-A55B-4212B32D5E10}"/>
    <cellStyle name="20% - Accent5 4 3" xfId="293" xr:uid="{00000000-0005-0000-0000-000024010000}"/>
    <cellStyle name="20% - Accent5 4 3 2" xfId="294" xr:uid="{00000000-0005-0000-0000-000025010000}"/>
    <cellStyle name="20% - Accent5 4 3 2 2" xfId="1544" xr:uid="{2337FACF-95FA-48E4-A826-D471667D6EB7}"/>
    <cellStyle name="20% - Accent5 4 3 3" xfId="1127" xr:uid="{A7F15667-8122-4B9D-96B7-E193CF23DE49}"/>
    <cellStyle name="20% - Accent5 4 4" xfId="295" xr:uid="{00000000-0005-0000-0000-000026010000}"/>
    <cellStyle name="20% - Accent5 4 4 2" xfId="1336" xr:uid="{868C0A32-F194-4D4C-A8E0-F0988C64D520}"/>
    <cellStyle name="20% - Accent5 4 5" xfId="916" xr:uid="{005B83DE-9057-4F60-82E4-B3FBCFCF4ABF}"/>
    <cellStyle name="20% - Accent5 5" xfId="296" xr:uid="{00000000-0005-0000-0000-000027010000}"/>
    <cellStyle name="20% - Accent5 5 2" xfId="297" xr:uid="{00000000-0005-0000-0000-000028010000}"/>
    <cellStyle name="20% - Accent5 5 2 2" xfId="298" xr:uid="{00000000-0005-0000-0000-000029010000}"/>
    <cellStyle name="20% - Accent5 5 2 2 2" xfId="299" xr:uid="{00000000-0005-0000-0000-00002A010000}"/>
    <cellStyle name="20% - Accent5 5 2 2 2 2" xfId="1660" xr:uid="{9EB20350-B842-4361-9EEB-1DE54FF6EB1D}"/>
    <cellStyle name="20% - Accent5 5 2 2 3" xfId="1243" xr:uid="{2BBA4372-25E9-41F5-86F6-056F3F09D5E3}"/>
    <cellStyle name="20% - Accent5 5 2 3" xfId="300" xr:uid="{00000000-0005-0000-0000-00002B010000}"/>
    <cellStyle name="20% - Accent5 5 2 3 2" xfId="1452" xr:uid="{82603FDA-D02A-40A1-B5C5-94D2B7F9317D}"/>
    <cellStyle name="20% - Accent5 5 2 4" xfId="1034" xr:uid="{E1AA431B-6A3E-4028-BD65-1CD854AA4FA1}"/>
    <cellStyle name="20% - Accent5 5 3" xfId="301" xr:uid="{00000000-0005-0000-0000-00002C010000}"/>
    <cellStyle name="20% - Accent5 5 3 2" xfId="302" xr:uid="{00000000-0005-0000-0000-00002D010000}"/>
    <cellStyle name="20% - Accent5 5 3 2 2" xfId="1556" xr:uid="{8E05FEB2-F45E-499E-9E64-8FDABCCF7B0B}"/>
    <cellStyle name="20% - Accent5 5 3 3" xfId="1139" xr:uid="{D3CE3FDC-01F7-4AF1-A378-41AD06F98B26}"/>
    <cellStyle name="20% - Accent5 5 4" xfId="303" xr:uid="{00000000-0005-0000-0000-00002E010000}"/>
    <cellStyle name="20% - Accent5 5 4 2" xfId="1348" xr:uid="{A7EE09B4-28A4-4B44-A81A-974A83905BFD}"/>
    <cellStyle name="20% - Accent5 5 5" xfId="929" xr:uid="{9B0761D6-DDF3-4EA0-B7CA-4C3511B9CA76}"/>
    <cellStyle name="20% - Accent5 6" xfId="304" xr:uid="{00000000-0005-0000-0000-00002F010000}"/>
    <cellStyle name="20% - Accent5 6 2" xfId="305" xr:uid="{00000000-0005-0000-0000-000030010000}"/>
    <cellStyle name="20% - Accent5 6 2 2" xfId="306" xr:uid="{00000000-0005-0000-0000-000031010000}"/>
    <cellStyle name="20% - Accent5 6 2 2 2" xfId="1596" xr:uid="{7C0A6B5E-6257-410D-94BC-562B789550AF}"/>
    <cellStyle name="20% - Accent5 6 2 3" xfId="1179" xr:uid="{16FC3274-4C04-4347-9F4D-AF664F70BA23}"/>
    <cellStyle name="20% - Accent5 6 3" xfId="307" xr:uid="{00000000-0005-0000-0000-000032010000}"/>
    <cellStyle name="20% - Accent5 6 3 2" xfId="1388" xr:uid="{32CC07B9-A0DF-48F3-BAF2-D7A9509C683E}"/>
    <cellStyle name="20% - Accent5 6 4" xfId="969" xr:uid="{8F0536C9-875C-4D2A-B4D0-8005E592C641}"/>
    <cellStyle name="20% - Accent5 7" xfId="308" xr:uid="{00000000-0005-0000-0000-000033010000}"/>
    <cellStyle name="20% - Accent5 7 2" xfId="309" xr:uid="{00000000-0005-0000-0000-000034010000}"/>
    <cellStyle name="20% - Accent5 7 2 2" xfId="310" xr:uid="{00000000-0005-0000-0000-000035010000}"/>
    <cellStyle name="20% - Accent5 7 2 2 2" xfId="1608" xr:uid="{0FDDD50A-5A6B-4804-87C7-F1FA860FCC66}"/>
    <cellStyle name="20% - Accent5 7 2 3" xfId="1191" xr:uid="{E410D634-0DDB-4E3B-AB77-FBE67A1391CF}"/>
    <cellStyle name="20% - Accent5 7 3" xfId="311" xr:uid="{00000000-0005-0000-0000-000036010000}"/>
    <cellStyle name="20% - Accent5 7 3 2" xfId="1400" xr:uid="{CF95555F-5714-4608-88BB-DB169320C350}"/>
    <cellStyle name="20% - Accent5 7 4" xfId="982" xr:uid="{3B49D8AE-5CB6-4577-9338-2C0C22E841ED}"/>
    <cellStyle name="20% - Accent5 8" xfId="312" xr:uid="{00000000-0005-0000-0000-000037010000}"/>
    <cellStyle name="20% - Accent5 8 2" xfId="313" xr:uid="{00000000-0005-0000-0000-000038010000}"/>
    <cellStyle name="20% - Accent5 8 2 2" xfId="1492" xr:uid="{601F3F52-97A3-458B-B2B7-3D0262BFDF26}"/>
    <cellStyle name="20% - Accent5 8 3" xfId="1074" xr:uid="{390CAEC9-FE1E-43E6-A768-8C3CC0DACABE}"/>
    <cellStyle name="20% - Accent5 9" xfId="314" xr:uid="{00000000-0005-0000-0000-000039010000}"/>
    <cellStyle name="20% - Accent5 9 2" xfId="315" xr:uid="{00000000-0005-0000-0000-00003A010000}"/>
    <cellStyle name="20% - Accent5 9 2 2" xfId="1504" xr:uid="{E0F04AAE-98A6-4B95-BFB3-125A9AAA8A8D}"/>
    <cellStyle name="20% - Accent5 9 3" xfId="1087" xr:uid="{BB2F5928-D548-4429-A3DC-0C7A1152B1BD}"/>
    <cellStyle name="20% - Accent6" xfId="316" builtinId="50" customBuiltin="1"/>
    <cellStyle name="20% - Accent6 10" xfId="317" xr:uid="{00000000-0005-0000-0000-00003C010000}"/>
    <cellStyle name="20% - Accent6 10 2" xfId="1285" xr:uid="{700E7AD7-8486-4CFB-ACBB-0FF4E70EDB0B}"/>
    <cellStyle name="20% - Accent6 11" xfId="318" xr:uid="{00000000-0005-0000-0000-00003D010000}"/>
    <cellStyle name="20% - Accent6 11 2" xfId="1298" xr:uid="{6FF9A00C-BFBB-4D33-BE6A-4229E8FAC523}"/>
    <cellStyle name="20% - Accent6 12" xfId="877" xr:uid="{A02C43BB-411D-4695-85F4-508AB43D98FD}"/>
    <cellStyle name="20% - Accent6 2" xfId="319" xr:uid="{00000000-0005-0000-0000-00003E010000}"/>
    <cellStyle name="20% - Accent6 2 2" xfId="320" xr:uid="{00000000-0005-0000-0000-00003F010000}"/>
    <cellStyle name="20% - Accent6 2 2 2" xfId="321" xr:uid="{00000000-0005-0000-0000-000040010000}"/>
    <cellStyle name="20% - Accent6 2 2 2 2" xfId="322" xr:uid="{00000000-0005-0000-0000-000041010000}"/>
    <cellStyle name="20% - Accent6 2 2 2 2 2" xfId="323" xr:uid="{00000000-0005-0000-0000-000042010000}"/>
    <cellStyle name="20% - Accent6 2 2 2 2 2 2" xfId="1676" xr:uid="{06099419-D803-4465-A0CF-E109AED37030}"/>
    <cellStyle name="20% - Accent6 2 2 2 2 3" xfId="1259" xr:uid="{E3716750-62A3-44AF-B3C9-E304C0DC9783}"/>
    <cellStyle name="20% - Accent6 2 2 2 3" xfId="324" xr:uid="{00000000-0005-0000-0000-000043010000}"/>
    <cellStyle name="20% - Accent6 2 2 2 3 2" xfId="1468" xr:uid="{2F1F6C53-C0E9-403A-92B8-96FD2FE6E600}"/>
    <cellStyle name="20% - Accent6 2 2 2 4" xfId="1050" xr:uid="{078685DE-A9AE-497C-82A2-CCC497148F91}"/>
    <cellStyle name="20% - Accent6 2 2 3" xfId="325" xr:uid="{00000000-0005-0000-0000-000044010000}"/>
    <cellStyle name="20% - Accent6 2 2 3 2" xfId="326" xr:uid="{00000000-0005-0000-0000-000045010000}"/>
    <cellStyle name="20% - Accent6 2 2 3 2 2" xfId="1572" xr:uid="{FF396B0E-3FE9-4537-B94A-5D52C7A64313}"/>
    <cellStyle name="20% - Accent6 2 2 3 3" xfId="1155" xr:uid="{7F14B91D-9352-4C3C-864C-69EA63907733}"/>
    <cellStyle name="20% - Accent6 2 2 4" xfId="327" xr:uid="{00000000-0005-0000-0000-000046010000}"/>
    <cellStyle name="20% - Accent6 2 2 4 2" xfId="1364" xr:uid="{F94FFF66-96B3-4C0F-BA58-A137B8609B05}"/>
    <cellStyle name="20% - Accent6 2 2 5" xfId="945" xr:uid="{1E843DF1-D6BF-4CBE-9305-D39AE1D5384D}"/>
    <cellStyle name="20% - Accent6 2 3" xfId="328" xr:uid="{00000000-0005-0000-0000-000047010000}"/>
    <cellStyle name="20% - Accent6 2 3 2" xfId="329" xr:uid="{00000000-0005-0000-0000-000048010000}"/>
    <cellStyle name="20% - Accent6 2 3 2 2" xfId="330" xr:uid="{00000000-0005-0000-0000-000049010000}"/>
    <cellStyle name="20% - Accent6 2 3 2 2 2" xfId="1624" xr:uid="{BCC63B5B-6A4F-4927-8FFC-F36BD061851F}"/>
    <cellStyle name="20% - Accent6 2 3 2 3" xfId="1207" xr:uid="{8836A131-EC0C-400E-A873-6F0FFAC38BBB}"/>
    <cellStyle name="20% - Accent6 2 3 3" xfId="331" xr:uid="{00000000-0005-0000-0000-00004A010000}"/>
    <cellStyle name="20% - Accent6 2 3 3 2" xfId="1416" xr:uid="{352BB375-F4FB-4F97-AD8C-5718590C6849}"/>
    <cellStyle name="20% - Accent6 2 3 4" xfId="998" xr:uid="{66C8A3DD-5EFE-453B-B828-62FB92E87B41}"/>
    <cellStyle name="20% - Accent6 2 4" xfId="332" xr:uid="{00000000-0005-0000-0000-00004B010000}"/>
    <cellStyle name="20% - Accent6 2 4 2" xfId="333" xr:uid="{00000000-0005-0000-0000-00004C010000}"/>
    <cellStyle name="20% - Accent6 2 4 2 2" xfId="1520" xr:uid="{300D3374-4DDB-4A11-A5ED-0361C87AD97E}"/>
    <cellStyle name="20% - Accent6 2 4 3" xfId="1103" xr:uid="{61E5F42B-B52A-4132-ADF4-09EF2563E938}"/>
    <cellStyle name="20% - Accent6 2 5" xfId="334" xr:uid="{00000000-0005-0000-0000-00004D010000}"/>
    <cellStyle name="20% - Accent6 2 5 2" xfId="1312" xr:uid="{E97F37F5-C734-4FC7-8198-44E554D86D5B}"/>
    <cellStyle name="20% - Accent6 2 6" xfId="892" xr:uid="{916B6634-720B-4F24-A346-139322CC6C80}"/>
    <cellStyle name="20% - Accent6 3" xfId="335" xr:uid="{00000000-0005-0000-0000-00004E010000}"/>
    <cellStyle name="20% - Accent6 3 2" xfId="336" xr:uid="{00000000-0005-0000-0000-00004F010000}"/>
    <cellStyle name="20% - Accent6 3 2 2" xfId="337" xr:uid="{00000000-0005-0000-0000-000050010000}"/>
    <cellStyle name="20% - Accent6 3 2 2 2" xfId="338" xr:uid="{00000000-0005-0000-0000-000051010000}"/>
    <cellStyle name="20% - Accent6 3 2 2 2 2" xfId="339" xr:uid="{00000000-0005-0000-0000-000052010000}"/>
    <cellStyle name="20% - Accent6 3 2 2 2 2 2" xfId="1689" xr:uid="{30B4AB67-349F-423E-AC8A-3FA86D131FFD}"/>
    <cellStyle name="20% - Accent6 3 2 2 2 3" xfId="1272" xr:uid="{F9711DDE-AA0E-4A46-B554-43337EE48C86}"/>
    <cellStyle name="20% - Accent6 3 2 2 3" xfId="340" xr:uid="{00000000-0005-0000-0000-000053010000}"/>
    <cellStyle name="20% - Accent6 3 2 2 3 2" xfId="1481" xr:uid="{874B4DCF-03FF-4139-8F3F-E7260AE4D42F}"/>
    <cellStyle name="20% - Accent6 3 2 2 4" xfId="1063" xr:uid="{91BCEF05-B06A-41DB-BE60-FE3387C39D8C}"/>
    <cellStyle name="20% - Accent6 3 2 3" xfId="341" xr:uid="{00000000-0005-0000-0000-000054010000}"/>
    <cellStyle name="20% - Accent6 3 2 3 2" xfId="342" xr:uid="{00000000-0005-0000-0000-000055010000}"/>
    <cellStyle name="20% - Accent6 3 2 3 2 2" xfId="1585" xr:uid="{FEFA510B-F0DF-44FB-9BC8-D988B382F768}"/>
    <cellStyle name="20% - Accent6 3 2 3 3" xfId="1168" xr:uid="{ADCC0E87-3A50-43D2-ABF3-C08846920186}"/>
    <cellStyle name="20% - Accent6 3 2 4" xfId="343" xr:uid="{00000000-0005-0000-0000-000056010000}"/>
    <cellStyle name="20% - Accent6 3 2 4 2" xfId="1377" xr:uid="{73113C2A-296A-4D1C-8E6C-BD2653866636}"/>
    <cellStyle name="20% - Accent6 3 2 5" xfId="958" xr:uid="{2ED21740-E6A9-4684-893B-34C8FB9D25B9}"/>
    <cellStyle name="20% - Accent6 3 3" xfId="344" xr:uid="{00000000-0005-0000-0000-000057010000}"/>
    <cellStyle name="20% - Accent6 3 3 2" xfId="345" xr:uid="{00000000-0005-0000-0000-000058010000}"/>
    <cellStyle name="20% - Accent6 3 3 2 2" xfId="346" xr:uid="{00000000-0005-0000-0000-000059010000}"/>
    <cellStyle name="20% - Accent6 3 3 2 2 2" xfId="1637" xr:uid="{7CD79667-9A2F-4BC5-A0EA-7B9965D5C3B7}"/>
    <cellStyle name="20% - Accent6 3 3 2 3" xfId="1220" xr:uid="{3E6F184C-0CCF-4982-88B1-A7580EC7343A}"/>
    <cellStyle name="20% - Accent6 3 3 3" xfId="347" xr:uid="{00000000-0005-0000-0000-00005A010000}"/>
    <cellStyle name="20% - Accent6 3 3 3 2" xfId="1429" xr:uid="{1DFB8982-EEAB-4963-8867-9A4A9DBFA6A9}"/>
    <cellStyle name="20% - Accent6 3 3 4" xfId="1011" xr:uid="{21C0483F-AEF2-4168-AD29-6970E16C88CA}"/>
    <cellStyle name="20% - Accent6 3 4" xfId="348" xr:uid="{00000000-0005-0000-0000-00005B010000}"/>
    <cellStyle name="20% - Accent6 3 4 2" xfId="349" xr:uid="{00000000-0005-0000-0000-00005C010000}"/>
    <cellStyle name="20% - Accent6 3 4 2 2" xfId="1533" xr:uid="{E272C427-76B2-4E50-81F0-F520E5B2188D}"/>
    <cellStyle name="20% - Accent6 3 4 3" xfId="1116" xr:uid="{AB49B8D1-6DE8-43C3-A9CD-2A0035227FA2}"/>
    <cellStyle name="20% - Accent6 3 5" xfId="350" xr:uid="{00000000-0005-0000-0000-00005D010000}"/>
    <cellStyle name="20% - Accent6 3 5 2" xfId="1325" xr:uid="{24AF36CE-184C-49AC-B702-A8DE07B6556A}"/>
    <cellStyle name="20% - Accent6 3 6" xfId="905" xr:uid="{628029AF-B1F0-404C-88A5-C02027DEDED2}"/>
    <cellStyle name="20% - Accent6 4" xfId="351" xr:uid="{00000000-0005-0000-0000-00005E010000}"/>
    <cellStyle name="20% - Accent6 4 2" xfId="352" xr:uid="{00000000-0005-0000-0000-00005F010000}"/>
    <cellStyle name="20% - Accent6 4 2 2" xfId="353" xr:uid="{00000000-0005-0000-0000-000060010000}"/>
    <cellStyle name="20% - Accent6 4 2 2 2" xfId="354" xr:uid="{00000000-0005-0000-0000-000061010000}"/>
    <cellStyle name="20% - Accent6 4 2 2 2 2" xfId="1650" xr:uid="{426A4BBC-1636-4636-BA30-B08687900D3B}"/>
    <cellStyle name="20% - Accent6 4 2 2 3" xfId="1233" xr:uid="{738513E9-6393-495A-A1C3-64297EF1B2CC}"/>
    <cellStyle name="20% - Accent6 4 2 3" xfId="355" xr:uid="{00000000-0005-0000-0000-000062010000}"/>
    <cellStyle name="20% - Accent6 4 2 3 2" xfId="1442" xr:uid="{DFDD3208-F8BD-47A9-AB3C-C27C772467E8}"/>
    <cellStyle name="20% - Accent6 4 2 4" xfId="1024" xr:uid="{A84480AF-813E-4988-A29A-B6017672FF0D}"/>
    <cellStyle name="20% - Accent6 4 3" xfId="356" xr:uid="{00000000-0005-0000-0000-000063010000}"/>
    <cellStyle name="20% - Accent6 4 3 2" xfId="357" xr:uid="{00000000-0005-0000-0000-000064010000}"/>
    <cellStyle name="20% - Accent6 4 3 2 2" xfId="1546" xr:uid="{D757CDA6-2EEE-4032-B382-45B25DB55BD4}"/>
    <cellStyle name="20% - Accent6 4 3 3" xfId="1129" xr:uid="{90EC9E6B-7C05-4EC4-B351-4BDD07796315}"/>
    <cellStyle name="20% - Accent6 4 4" xfId="358" xr:uid="{00000000-0005-0000-0000-000065010000}"/>
    <cellStyle name="20% - Accent6 4 4 2" xfId="1338" xr:uid="{703EEBA6-7570-4ABA-A13D-CF763851BC6B}"/>
    <cellStyle name="20% - Accent6 4 5" xfId="918" xr:uid="{E40FA1C9-7131-4D9D-92A9-A4BA7374E1F9}"/>
    <cellStyle name="20% - Accent6 5" xfId="359" xr:uid="{00000000-0005-0000-0000-000066010000}"/>
    <cellStyle name="20% - Accent6 5 2" xfId="360" xr:uid="{00000000-0005-0000-0000-000067010000}"/>
    <cellStyle name="20% - Accent6 5 2 2" xfId="361" xr:uid="{00000000-0005-0000-0000-000068010000}"/>
    <cellStyle name="20% - Accent6 5 2 2 2" xfId="362" xr:uid="{00000000-0005-0000-0000-000069010000}"/>
    <cellStyle name="20% - Accent6 5 2 2 2 2" xfId="1662" xr:uid="{BA73EE7E-1382-4351-B7BB-96EF6ED1B7FA}"/>
    <cellStyle name="20% - Accent6 5 2 2 3" xfId="1245" xr:uid="{2AD3B566-55AB-412C-90CE-EBF4625F0B76}"/>
    <cellStyle name="20% - Accent6 5 2 3" xfId="363" xr:uid="{00000000-0005-0000-0000-00006A010000}"/>
    <cellStyle name="20% - Accent6 5 2 3 2" xfId="1454" xr:uid="{2B133EB2-AC2A-460C-8EB8-E12B4D0DACA1}"/>
    <cellStyle name="20% - Accent6 5 2 4" xfId="1036" xr:uid="{9CD8BF0A-DD1E-429C-9A44-5B40C78D3C35}"/>
    <cellStyle name="20% - Accent6 5 3" xfId="364" xr:uid="{00000000-0005-0000-0000-00006B010000}"/>
    <cellStyle name="20% - Accent6 5 3 2" xfId="365" xr:uid="{00000000-0005-0000-0000-00006C010000}"/>
    <cellStyle name="20% - Accent6 5 3 2 2" xfId="1558" xr:uid="{AF4DC2E4-166C-47CC-83EC-C8AA21772139}"/>
    <cellStyle name="20% - Accent6 5 3 3" xfId="1141" xr:uid="{568DA9B0-D03F-434F-8F19-AA3420B5B0AB}"/>
    <cellStyle name="20% - Accent6 5 4" xfId="366" xr:uid="{00000000-0005-0000-0000-00006D010000}"/>
    <cellStyle name="20% - Accent6 5 4 2" xfId="1350" xr:uid="{265CE390-0E82-4A26-AA8E-B2AE69C822DF}"/>
    <cellStyle name="20% - Accent6 5 5" xfId="931" xr:uid="{A6FE35DB-1769-4B82-9751-3D0DD1032AC7}"/>
    <cellStyle name="20% - Accent6 6" xfId="367" xr:uid="{00000000-0005-0000-0000-00006E010000}"/>
    <cellStyle name="20% - Accent6 6 2" xfId="368" xr:uid="{00000000-0005-0000-0000-00006F010000}"/>
    <cellStyle name="20% - Accent6 6 2 2" xfId="369" xr:uid="{00000000-0005-0000-0000-000070010000}"/>
    <cellStyle name="20% - Accent6 6 2 2 2" xfId="1598" xr:uid="{85DD3024-3F7A-43D2-A09C-9379D0907D17}"/>
    <cellStyle name="20% - Accent6 6 2 3" xfId="1181" xr:uid="{B804C949-AE58-4333-80EF-3F1D8F60CCA7}"/>
    <cellStyle name="20% - Accent6 6 3" xfId="370" xr:uid="{00000000-0005-0000-0000-000071010000}"/>
    <cellStyle name="20% - Accent6 6 3 2" xfId="1390" xr:uid="{5BDFB79B-FF29-4A3D-B8BC-884B12059022}"/>
    <cellStyle name="20% - Accent6 6 4" xfId="971" xr:uid="{BB7584ED-259A-4987-91AC-63599834FEF8}"/>
    <cellStyle name="20% - Accent6 7" xfId="371" xr:uid="{00000000-0005-0000-0000-000072010000}"/>
    <cellStyle name="20% - Accent6 7 2" xfId="372" xr:uid="{00000000-0005-0000-0000-000073010000}"/>
    <cellStyle name="20% - Accent6 7 2 2" xfId="373" xr:uid="{00000000-0005-0000-0000-000074010000}"/>
    <cellStyle name="20% - Accent6 7 2 2 2" xfId="1610" xr:uid="{6AF862F2-5002-4B61-AB8E-CCC198CBB1B3}"/>
    <cellStyle name="20% - Accent6 7 2 3" xfId="1193" xr:uid="{5DCBEE90-12EF-4703-8940-5220AD84C4D9}"/>
    <cellStyle name="20% - Accent6 7 3" xfId="374" xr:uid="{00000000-0005-0000-0000-000075010000}"/>
    <cellStyle name="20% - Accent6 7 3 2" xfId="1402" xr:uid="{511D81DD-7C90-4D04-A1DD-00A50564463A}"/>
    <cellStyle name="20% - Accent6 7 4" xfId="984" xr:uid="{5A2D1A28-EA69-4195-B272-F47E5165E6A0}"/>
    <cellStyle name="20% - Accent6 8" xfId="375" xr:uid="{00000000-0005-0000-0000-000076010000}"/>
    <cellStyle name="20% - Accent6 8 2" xfId="376" xr:uid="{00000000-0005-0000-0000-000077010000}"/>
    <cellStyle name="20% - Accent6 8 2 2" xfId="1494" xr:uid="{136BE14B-5A62-44BF-A7C1-66988FB4ECF5}"/>
    <cellStyle name="20% - Accent6 8 3" xfId="1076" xr:uid="{B5BD3F63-A89D-4EC0-ABF7-6CC4926ABF55}"/>
    <cellStyle name="20% - Accent6 9" xfId="377" xr:uid="{00000000-0005-0000-0000-000078010000}"/>
    <cellStyle name="20% - Accent6 9 2" xfId="378" xr:uid="{00000000-0005-0000-0000-000079010000}"/>
    <cellStyle name="20% - Accent6 9 2 2" xfId="1506" xr:uid="{B8E7F60F-A346-45A3-A695-0A0F50B69A7E}"/>
    <cellStyle name="20% - Accent6 9 3" xfId="1089" xr:uid="{73C727CD-C523-4F57-8B9B-6DB4207B728B}"/>
    <cellStyle name="40% - Accent1" xfId="379" builtinId="31" customBuiltin="1"/>
    <cellStyle name="40% - Accent1 10" xfId="380" xr:uid="{00000000-0005-0000-0000-00007B010000}"/>
    <cellStyle name="40% - Accent1 10 2" xfId="1276" xr:uid="{99BB8594-75E7-453B-93E4-B98F490AC159}"/>
    <cellStyle name="40% - Accent1 11" xfId="381" xr:uid="{00000000-0005-0000-0000-00007C010000}"/>
    <cellStyle name="40% - Accent1 11 2" xfId="1289" xr:uid="{1B332C33-EB7D-4C24-A2D6-9E9C01C8B4B0}"/>
    <cellStyle name="40% - Accent1 12" xfId="868" xr:uid="{4669B7D6-3072-45E2-A7DE-69AAA30A19BF}"/>
    <cellStyle name="40% - Accent1 2" xfId="382" xr:uid="{00000000-0005-0000-0000-00007D010000}"/>
    <cellStyle name="40% - Accent1 2 2" xfId="383" xr:uid="{00000000-0005-0000-0000-00007E010000}"/>
    <cellStyle name="40% - Accent1 2 2 2" xfId="384" xr:uid="{00000000-0005-0000-0000-00007F010000}"/>
    <cellStyle name="40% - Accent1 2 2 2 2" xfId="385" xr:uid="{00000000-0005-0000-0000-000080010000}"/>
    <cellStyle name="40% - Accent1 2 2 2 2 2" xfId="386" xr:uid="{00000000-0005-0000-0000-000081010000}"/>
    <cellStyle name="40% - Accent1 2 2 2 2 2 2" xfId="1667" xr:uid="{44379E52-95AB-4596-81F3-D56F243C4633}"/>
    <cellStyle name="40% - Accent1 2 2 2 2 3" xfId="1250" xr:uid="{4B486566-B169-449D-839A-8A97E67AC44B}"/>
    <cellStyle name="40% - Accent1 2 2 2 3" xfId="387" xr:uid="{00000000-0005-0000-0000-000082010000}"/>
    <cellStyle name="40% - Accent1 2 2 2 3 2" xfId="1459" xr:uid="{5F66A8E2-B1EE-497C-B062-8B9274D879B6}"/>
    <cellStyle name="40% - Accent1 2 2 2 4" xfId="1041" xr:uid="{FA039C45-633D-48B8-8BCC-FA7BC5BFCA13}"/>
    <cellStyle name="40% - Accent1 2 2 3" xfId="388" xr:uid="{00000000-0005-0000-0000-000083010000}"/>
    <cellStyle name="40% - Accent1 2 2 3 2" xfId="389" xr:uid="{00000000-0005-0000-0000-000084010000}"/>
    <cellStyle name="40% - Accent1 2 2 3 2 2" xfId="1563" xr:uid="{ABB1E62B-B804-4FE4-999D-CEEAB9E134FD}"/>
    <cellStyle name="40% - Accent1 2 2 3 3" xfId="1146" xr:uid="{B16A94B2-E607-4F2D-8B36-A4EBD321E4A3}"/>
    <cellStyle name="40% - Accent1 2 2 4" xfId="390" xr:uid="{00000000-0005-0000-0000-000085010000}"/>
    <cellStyle name="40% - Accent1 2 2 4 2" xfId="1355" xr:uid="{C9FBA946-85DD-4171-B3E2-B5A52DB0F130}"/>
    <cellStyle name="40% - Accent1 2 2 5" xfId="936" xr:uid="{89F8F312-F8FF-45FC-A7C7-D72BBB5C2609}"/>
    <cellStyle name="40% - Accent1 2 3" xfId="391" xr:uid="{00000000-0005-0000-0000-000086010000}"/>
    <cellStyle name="40% - Accent1 2 3 2" xfId="392" xr:uid="{00000000-0005-0000-0000-000087010000}"/>
    <cellStyle name="40% - Accent1 2 3 2 2" xfId="393" xr:uid="{00000000-0005-0000-0000-000088010000}"/>
    <cellStyle name="40% - Accent1 2 3 2 2 2" xfId="1615" xr:uid="{7ECCB0A6-6E02-466F-B92D-1A4DFF02C03F}"/>
    <cellStyle name="40% - Accent1 2 3 2 3" xfId="1198" xr:uid="{B5E70A0B-D3E5-404E-9142-A8DAF8ECB3C1}"/>
    <cellStyle name="40% - Accent1 2 3 3" xfId="394" xr:uid="{00000000-0005-0000-0000-000089010000}"/>
    <cellStyle name="40% - Accent1 2 3 3 2" xfId="1407" xr:uid="{D1E7F82F-25EF-4659-A24D-CF7414B7B75B}"/>
    <cellStyle name="40% - Accent1 2 3 4" xfId="989" xr:uid="{775EA3C3-7F45-40EC-B451-BFDC31A47805}"/>
    <cellStyle name="40% - Accent1 2 4" xfId="395" xr:uid="{00000000-0005-0000-0000-00008A010000}"/>
    <cellStyle name="40% - Accent1 2 4 2" xfId="396" xr:uid="{00000000-0005-0000-0000-00008B010000}"/>
    <cellStyle name="40% - Accent1 2 4 2 2" xfId="1511" xr:uid="{96A56CC6-0E9F-4093-9E58-5D979E8642E1}"/>
    <cellStyle name="40% - Accent1 2 4 3" xfId="1094" xr:uid="{1E50190E-E168-4BB2-841D-B95655A6307C}"/>
    <cellStyle name="40% - Accent1 2 5" xfId="397" xr:uid="{00000000-0005-0000-0000-00008C010000}"/>
    <cellStyle name="40% - Accent1 2 5 2" xfId="1303" xr:uid="{8403C226-6C55-4163-A44D-B6038C1E3937}"/>
    <cellStyle name="40% - Accent1 2 6" xfId="883" xr:uid="{478FB9C4-1FEA-4E09-91D7-6831A4B99942}"/>
    <cellStyle name="40% - Accent1 3" xfId="398" xr:uid="{00000000-0005-0000-0000-00008D010000}"/>
    <cellStyle name="40% - Accent1 3 2" xfId="399" xr:uid="{00000000-0005-0000-0000-00008E010000}"/>
    <cellStyle name="40% - Accent1 3 2 2" xfId="400" xr:uid="{00000000-0005-0000-0000-00008F010000}"/>
    <cellStyle name="40% - Accent1 3 2 2 2" xfId="401" xr:uid="{00000000-0005-0000-0000-000090010000}"/>
    <cellStyle name="40% - Accent1 3 2 2 2 2" xfId="402" xr:uid="{00000000-0005-0000-0000-000091010000}"/>
    <cellStyle name="40% - Accent1 3 2 2 2 2 2" xfId="1680" xr:uid="{A5AFE204-D08C-4CFB-B826-8C61CEDE5FDE}"/>
    <cellStyle name="40% - Accent1 3 2 2 2 3" xfId="1263" xr:uid="{7E84BE83-D02F-4174-98E3-9011B0ED43F0}"/>
    <cellStyle name="40% - Accent1 3 2 2 3" xfId="403" xr:uid="{00000000-0005-0000-0000-000092010000}"/>
    <cellStyle name="40% - Accent1 3 2 2 3 2" xfId="1472" xr:uid="{8D045E8E-07FD-4705-9665-77DF0E8B5287}"/>
    <cellStyle name="40% - Accent1 3 2 2 4" xfId="1054" xr:uid="{F2082A03-C3F1-4ACF-B34E-FD8F7A52A593}"/>
    <cellStyle name="40% - Accent1 3 2 3" xfId="404" xr:uid="{00000000-0005-0000-0000-000093010000}"/>
    <cellStyle name="40% - Accent1 3 2 3 2" xfId="405" xr:uid="{00000000-0005-0000-0000-000094010000}"/>
    <cellStyle name="40% - Accent1 3 2 3 2 2" xfId="1576" xr:uid="{791186B5-8450-4890-A0F9-CE55D0E9DA1B}"/>
    <cellStyle name="40% - Accent1 3 2 3 3" xfId="1159" xr:uid="{95DB8129-E85D-41FA-9BE7-9DAECFC15A2D}"/>
    <cellStyle name="40% - Accent1 3 2 4" xfId="406" xr:uid="{00000000-0005-0000-0000-000095010000}"/>
    <cellStyle name="40% - Accent1 3 2 4 2" xfId="1368" xr:uid="{1F98D34B-9FD8-49B2-9331-21663F58AD6E}"/>
    <cellStyle name="40% - Accent1 3 2 5" xfId="949" xr:uid="{B93B8DCA-30FB-455F-9B0C-BD6F316BA6AC}"/>
    <cellStyle name="40% - Accent1 3 3" xfId="407" xr:uid="{00000000-0005-0000-0000-000096010000}"/>
    <cellStyle name="40% - Accent1 3 3 2" xfId="408" xr:uid="{00000000-0005-0000-0000-000097010000}"/>
    <cellStyle name="40% - Accent1 3 3 2 2" xfId="409" xr:uid="{00000000-0005-0000-0000-000098010000}"/>
    <cellStyle name="40% - Accent1 3 3 2 2 2" xfId="1628" xr:uid="{B9545C3F-24C3-42E8-8273-DDC8FB342D14}"/>
    <cellStyle name="40% - Accent1 3 3 2 3" xfId="1211" xr:uid="{353B7ED7-F67F-4A0F-B863-06952B36C998}"/>
    <cellStyle name="40% - Accent1 3 3 3" xfId="410" xr:uid="{00000000-0005-0000-0000-000099010000}"/>
    <cellStyle name="40% - Accent1 3 3 3 2" xfId="1420" xr:uid="{61DA7E31-BD7C-4692-8F8A-4F2350ACFC14}"/>
    <cellStyle name="40% - Accent1 3 3 4" xfId="1002" xr:uid="{6DA44C26-4BAA-4E3D-BDC3-2262372EBF2B}"/>
    <cellStyle name="40% - Accent1 3 4" xfId="411" xr:uid="{00000000-0005-0000-0000-00009A010000}"/>
    <cellStyle name="40% - Accent1 3 4 2" xfId="412" xr:uid="{00000000-0005-0000-0000-00009B010000}"/>
    <cellStyle name="40% - Accent1 3 4 2 2" xfId="1524" xr:uid="{A8F795F1-91CC-4781-AEFD-D60CD8A6FD6C}"/>
    <cellStyle name="40% - Accent1 3 4 3" xfId="1107" xr:uid="{7DE5B5BC-C6A2-4B9F-A37E-AC6040932606}"/>
    <cellStyle name="40% - Accent1 3 5" xfId="413" xr:uid="{00000000-0005-0000-0000-00009C010000}"/>
    <cellStyle name="40% - Accent1 3 5 2" xfId="1316" xr:uid="{3BE71280-5035-4DDE-93CE-0D6C774D9C8E}"/>
    <cellStyle name="40% - Accent1 3 6" xfId="896" xr:uid="{1D9A115A-8676-4892-81E5-DFF257B6700D}"/>
    <cellStyle name="40% - Accent1 4" xfId="414" xr:uid="{00000000-0005-0000-0000-00009D010000}"/>
    <cellStyle name="40% - Accent1 4 2" xfId="415" xr:uid="{00000000-0005-0000-0000-00009E010000}"/>
    <cellStyle name="40% - Accent1 4 2 2" xfId="416" xr:uid="{00000000-0005-0000-0000-00009F010000}"/>
    <cellStyle name="40% - Accent1 4 2 2 2" xfId="417" xr:uid="{00000000-0005-0000-0000-0000A0010000}"/>
    <cellStyle name="40% - Accent1 4 2 2 2 2" xfId="1641" xr:uid="{9FC86254-AB2B-4700-863E-EE4EC6AEB34D}"/>
    <cellStyle name="40% - Accent1 4 2 2 3" xfId="1224" xr:uid="{403BAC8F-1F0D-4332-B0E5-70C09392C738}"/>
    <cellStyle name="40% - Accent1 4 2 3" xfId="418" xr:uid="{00000000-0005-0000-0000-0000A1010000}"/>
    <cellStyle name="40% - Accent1 4 2 3 2" xfId="1433" xr:uid="{9E1B3E1F-1CBC-4396-9D53-8B456A1EAFF7}"/>
    <cellStyle name="40% - Accent1 4 2 4" xfId="1015" xr:uid="{66DF5353-C44B-431D-8B9E-06C3F78A72B3}"/>
    <cellStyle name="40% - Accent1 4 3" xfId="419" xr:uid="{00000000-0005-0000-0000-0000A2010000}"/>
    <cellStyle name="40% - Accent1 4 3 2" xfId="420" xr:uid="{00000000-0005-0000-0000-0000A3010000}"/>
    <cellStyle name="40% - Accent1 4 3 2 2" xfId="1537" xr:uid="{8071B81C-61E6-4D19-A644-C7B12CA5E1A4}"/>
    <cellStyle name="40% - Accent1 4 3 3" xfId="1120" xr:uid="{DC4D9CD7-10A1-4666-8C5E-276086A40A7E}"/>
    <cellStyle name="40% - Accent1 4 4" xfId="421" xr:uid="{00000000-0005-0000-0000-0000A4010000}"/>
    <cellStyle name="40% - Accent1 4 4 2" xfId="1329" xr:uid="{331702CF-9521-499A-A2A2-A00151FCF30F}"/>
    <cellStyle name="40% - Accent1 4 5" xfId="909" xr:uid="{CF4AB3F2-3770-42A4-A384-F0E03D9F076F}"/>
    <cellStyle name="40% - Accent1 5" xfId="422" xr:uid="{00000000-0005-0000-0000-0000A5010000}"/>
    <cellStyle name="40% - Accent1 5 2" xfId="423" xr:uid="{00000000-0005-0000-0000-0000A6010000}"/>
    <cellStyle name="40% - Accent1 5 2 2" xfId="424" xr:uid="{00000000-0005-0000-0000-0000A7010000}"/>
    <cellStyle name="40% - Accent1 5 2 2 2" xfId="425" xr:uid="{00000000-0005-0000-0000-0000A8010000}"/>
    <cellStyle name="40% - Accent1 5 2 2 2 2" xfId="1653" xr:uid="{5FFDC976-F406-456F-8C8C-E592737DBA7B}"/>
    <cellStyle name="40% - Accent1 5 2 2 3" xfId="1236" xr:uid="{D92B650D-A7F1-4501-B4F2-304AD65CFA43}"/>
    <cellStyle name="40% - Accent1 5 2 3" xfId="426" xr:uid="{00000000-0005-0000-0000-0000A9010000}"/>
    <cellStyle name="40% - Accent1 5 2 3 2" xfId="1445" xr:uid="{610924CC-A9C4-4496-BFCD-4DF802D09E0A}"/>
    <cellStyle name="40% - Accent1 5 2 4" xfId="1027" xr:uid="{7F298B74-9FC6-4C87-B813-97D76932A635}"/>
    <cellStyle name="40% - Accent1 5 3" xfId="427" xr:uid="{00000000-0005-0000-0000-0000AA010000}"/>
    <cellStyle name="40% - Accent1 5 3 2" xfId="428" xr:uid="{00000000-0005-0000-0000-0000AB010000}"/>
    <cellStyle name="40% - Accent1 5 3 2 2" xfId="1549" xr:uid="{E82D387E-6B1A-4AD3-9066-EA112D3215BF}"/>
    <cellStyle name="40% - Accent1 5 3 3" xfId="1132" xr:uid="{9A488FD3-3312-4303-8B89-E19A40EDDD4F}"/>
    <cellStyle name="40% - Accent1 5 4" xfId="429" xr:uid="{00000000-0005-0000-0000-0000AC010000}"/>
    <cellStyle name="40% - Accent1 5 4 2" xfId="1341" xr:uid="{3C8B48CF-7760-410A-B276-6BAFFC7A4B75}"/>
    <cellStyle name="40% - Accent1 5 5" xfId="922" xr:uid="{1E8A692F-E78C-4606-9EAB-FF26A4881072}"/>
    <cellStyle name="40% - Accent1 6" xfId="430" xr:uid="{00000000-0005-0000-0000-0000AD010000}"/>
    <cellStyle name="40% - Accent1 6 2" xfId="431" xr:uid="{00000000-0005-0000-0000-0000AE010000}"/>
    <cellStyle name="40% - Accent1 6 2 2" xfId="432" xr:uid="{00000000-0005-0000-0000-0000AF010000}"/>
    <cellStyle name="40% - Accent1 6 2 2 2" xfId="1589" xr:uid="{F8734CA9-B28D-432F-B9E3-8A326C72C6DA}"/>
    <cellStyle name="40% - Accent1 6 2 3" xfId="1172" xr:uid="{3BE045AA-E470-40A8-AD5D-FF883CB7E5A0}"/>
    <cellStyle name="40% - Accent1 6 3" xfId="433" xr:uid="{00000000-0005-0000-0000-0000B0010000}"/>
    <cellStyle name="40% - Accent1 6 3 2" xfId="1381" xr:uid="{D7CC751B-3C98-41E6-9826-074FD190D710}"/>
    <cellStyle name="40% - Accent1 6 4" xfId="962" xr:uid="{9720996E-6D89-43AD-AA94-6056C4B0DE7B}"/>
    <cellStyle name="40% - Accent1 7" xfId="434" xr:uid="{00000000-0005-0000-0000-0000B1010000}"/>
    <cellStyle name="40% - Accent1 7 2" xfId="435" xr:uid="{00000000-0005-0000-0000-0000B2010000}"/>
    <cellStyle name="40% - Accent1 7 2 2" xfId="436" xr:uid="{00000000-0005-0000-0000-0000B3010000}"/>
    <cellStyle name="40% - Accent1 7 2 2 2" xfId="1601" xr:uid="{38F76744-AA83-49AB-B326-AA13030F2FA1}"/>
    <cellStyle name="40% - Accent1 7 2 3" xfId="1184" xr:uid="{CC8C7267-CFF6-46C0-8B95-EF667D801CA1}"/>
    <cellStyle name="40% - Accent1 7 3" xfId="437" xr:uid="{00000000-0005-0000-0000-0000B4010000}"/>
    <cellStyle name="40% - Accent1 7 3 2" xfId="1393" xr:uid="{5AC07532-F502-464A-A19A-5584CE432260}"/>
    <cellStyle name="40% - Accent1 7 4" xfId="975" xr:uid="{7551382D-E2D3-4CC0-BA2C-736B004BE3FE}"/>
    <cellStyle name="40% - Accent1 8" xfId="438" xr:uid="{00000000-0005-0000-0000-0000B5010000}"/>
    <cellStyle name="40% - Accent1 8 2" xfId="439" xr:uid="{00000000-0005-0000-0000-0000B6010000}"/>
    <cellStyle name="40% - Accent1 8 2 2" xfId="1485" xr:uid="{842F5BF1-DD9C-4268-8B7B-427587F88BE6}"/>
    <cellStyle name="40% - Accent1 8 3" xfId="1067" xr:uid="{7C550AF3-8C72-4452-990D-FCB6785685A9}"/>
    <cellStyle name="40% - Accent1 9" xfId="440" xr:uid="{00000000-0005-0000-0000-0000B7010000}"/>
    <cellStyle name="40% - Accent1 9 2" xfId="441" xr:uid="{00000000-0005-0000-0000-0000B8010000}"/>
    <cellStyle name="40% - Accent1 9 2 2" xfId="1497" xr:uid="{1256127A-CBA0-4F47-AA2C-C5F392A6CC93}"/>
    <cellStyle name="40% - Accent1 9 3" xfId="1080" xr:uid="{ECB54629-32D3-4B13-B318-23F57BAFC788}"/>
    <cellStyle name="40% - Accent2" xfId="442" builtinId="35" customBuiltin="1"/>
    <cellStyle name="40% - Accent2 10" xfId="443" xr:uid="{00000000-0005-0000-0000-0000BA010000}"/>
    <cellStyle name="40% - Accent2 10 2" xfId="1278" xr:uid="{E07BFE27-02DF-4890-A951-0D4AB41CB7FF}"/>
    <cellStyle name="40% - Accent2 11" xfId="444" xr:uid="{00000000-0005-0000-0000-0000BB010000}"/>
    <cellStyle name="40% - Accent2 11 2" xfId="1291" xr:uid="{0BC03B32-D6F1-4E41-822D-8C9D9A706326}"/>
    <cellStyle name="40% - Accent2 12" xfId="870" xr:uid="{6C610543-5730-4F72-9600-E15F126FBC41}"/>
    <cellStyle name="40% - Accent2 2" xfId="445" xr:uid="{00000000-0005-0000-0000-0000BC010000}"/>
    <cellStyle name="40% - Accent2 2 2" xfId="446" xr:uid="{00000000-0005-0000-0000-0000BD010000}"/>
    <cellStyle name="40% - Accent2 2 2 2" xfId="447" xr:uid="{00000000-0005-0000-0000-0000BE010000}"/>
    <cellStyle name="40% - Accent2 2 2 2 2" xfId="448" xr:uid="{00000000-0005-0000-0000-0000BF010000}"/>
    <cellStyle name="40% - Accent2 2 2 2 2 2" xfId="449" xr:uid="{00000000-0005-0000-0000-0000C0010000}"/>
    <cellStyle name="40% - Accent2 2 2 2 2 2 2" xfId="1669" xr:uid="{4ABCCDAA-7A3B-4583-A217-87F1E14E647D}"/>
    <cellStyle name="40% - Accent2 2 2 2 2 3" xfId="1252" xr:uid="{42F3F41F-6AEE-44CF-9B31-6E1726EC5D9D}"/>
    <cellStyle name="40% - Accent2 2 2 2 3" xfId="450" xr:uid="{00000000-0005-0000-0000-0000C1010000}"/>
    <cellStyle name="40% - Accent2 2 2 2 3 2" xfId="1461" xr:uid="{41FBC914-24A6-447C-A43C-0D80357AB875}"/>
    <cellStyle name="40% - Accent2 2 2 2 4" xfId="1043" xr:uid="{A2684863-4834-417B-9713-E3D6EB260C25}"/>
    <cellStyle name="40% - Accent2 2 2 3" xfId="451" xr:uid="{00000000-0005-0000-0000-0000C2010000}"/>
    <cellStyle name="40% - Accent2 2 2 3 2" xfId="452" xr:uid="{00000000-0005-0000-0000-0000C3010000}"/>
    <cellStyle name="40% - Accent2 2 2 3 2 2" xfId="1565" xr:uid="{B915012C-BE2E-48F0-BF76-FDC1400D4E5B}"/>
    <cellStyle name="40% - Accent2 2 2 3 3" xfId="1148" xr:uid="{46D34B6C-2A1E-4B43-8E7E-FEDD439E7671}"/>
    <cellStyle name="40% - Accent2 2 2 4" xfId="453" xr:uid="{00000000-0005-0000-0000-0000C4010000}"/>
    <cellStyle name="40% - Accent2 2 2 4 2" xfId="1357" xr:uid="{6CB2E79F-B2D8-40A5-A8CF-607903FA16D3}"/>
    <cellStyle name="40% - Accent2 2 2 5" xfId="938" xr:uid="{EB2B42D8-B986-490B-9796-E552CF99D1B1}"/>
    <cellStyle name="40% - Accent2 2 3" xfId="454" xr:uid="{00000000-0005-0000-0000-0000C5010000}"/>
    <cellStyle name="40% - Accent2 2 3 2" xfId="455" xr:uid="{00000000-0005-0000-0000-0000C6010000}"/>
    <cellStyle name="40% - Accent2 2 3 2 2" xfId="456" xr:uid="{00000000-0005-0000-0000-0000C7010000}"/>
    <cellStyle name="40% - Accent2 2 3 2 2 2" xfId="1617" xr:uid="{B75586F0-2A65-4617-9CA5-80938B407F22}"/>
    <cellStyle name="40% - Accent2 2 3 2 3" xfId="1200" xr:uid="{BF647D53-B932-4128-868E-35C6AF51A5CA}"/>
    <cellStyle name="40% - Accent2 2 3 3" xfId="457" xr:uid="{00000000-0005-0000-0000-0000C8010000}"/>
    <cellStyle name="40% - Accent2 2 3 3 2" xfId="1409" xr:uid="{DEA02E41-EDC8-47B3-9CCD-C3F40E7B271C}"/>
    <cellStyle name="40% - Accent2 2 3 4" xfId="991" xr:uid="{CDB319E3-0499-4C59-B2D2-FDDDC7B18544}"/>
    <cellStyle name="40% - Accent2 2 4" xfId="458" xr:uid="{00000000-0005-0000-0000-0000C9010000}"/>
    <cellStyle name="40% - Accent2 2 4 2" xfId="459" xr:uid="{00000000-0005-0000-0000-0000CA010000}"/>
    <cellStyle name="40% - Accent2 2 4 2 2" xfId="1513" xr:uid="{CA3A5B2B-4B5F-42BC-8FC1-9325C3C53D12}"/>
    <cellStyle name="40% - Accent2 2 4 3" xfId="1096" xr:uid="{3A410ED3-FD4D-427F-B140-F7F8EC1A2779}"/>
    <cellStyle name="40% - Accent2 2 5" xfId="460" xr:uid="{00000000-0005-0000-0000-0000CB010000}"/>
    <cellStyle name="40% - Accent2 2 5 2" xfId="1305" xr:uid="{52318B3A-3EE6-4A57-A6D3-879BA5BCCD7E}"/>
    <cellStyle name="40% - Accent2 2 6" xfId="885" xr:uid="{BC7F0C78-6828-47C1-8C78-60E16CB9BB35}"/>
    <cellStyle name="40% - Accent2 3" xfId="461" xr:uid="{00000000-0005-0000-0000-0000CC010000}"/>
    <cellStyle name="40% - Accent2 3 2" xfId="462" xr:uid="{00000000-0005-0000-0000-0000CD010000}"/>
    <cellStyle name="40% - Accent2 3 2 2" xfId="463" xr:uid="{00000000-0005-0000-0000-0000CE010000}"/>
    <cellStyle name="40% - Accent2 3 2 2 2" xfId="464" xr:uid="{00000000-0005-0000-0000-0000CF010000}"/>
    <cellStyle name="40% - Accent2 3 2 2 2 2" xfId="465" xr:uid="{00000000-0005-0000-0000-0000D0010000}"/>
    <cellStyle name="40% - Accent2 3 2 2 2 2 2" xfId="1682" xr:uid="{13552EDF-0DA1-438C-AACD-088F0D81B7E6}"/>
    <cellStyle name="40% - Accent2 3 2 2 2 3" xfId="1265" xr:uid="{5A1876C6-15FD-48DE-A5AB-03021810ABA7}"/>
    <cellStyle name="40% - Accent2 3 2 2 3" xfId="466" xr:uid="{00000000-0005-0000-0000-0000D1010000}"/>
    <cellStyle name="40% - Accent2 3 2 2 3 2" xfId="1474" xr:uid="{55067BFF-10F9-4CBA-850B-15B91223786A}"/>
    <cellStyle name="40% - Accent2 3 2 2 4" xfId="1056" xr:uid="{EA42E6B1-1A1F-436B-80E3-E63C2F8484EF}"/>
    <cellStyle name="40% - Accent2 3 2 3" xfId="467" xr:uid="{00000000-0005-0000-0000-0000D2010000}"/>
    <cellStyle name="40% - Accent2 3 2 3 2" xfId="468" xr:uid="{00000000-0005-0000-0000-0000D3010000}"/>
    <cellStyle name="40% - Accent2 3 2 3 2 2" xfId="1578" xr:uid="{7EB58013-B763-4C72-8631-9E87DA80E38A}"/>
    <cellStyle name="40% - Accent2 3 2 3 3" xfId="1161" xr:uid="{4F5D4877-3E67-46BD-B7CC-3ACF44BEB740}"/>
    <cellStyle name="40% - Accent2 3 2 4" xfId="469" xr:uid="{00000000-0005-0000-0000-0000D4010000}"/>
    <cellStyle name="40% - Accent2 3 2 4 2" xfId="1370" xr:uid="{250C877D-A259-4689-8B81-DE26577CB310}"/>
    <cellStyle name="40% - Accent2 3 2 5" xfId="951" xr:uid="{0711361A-58DC-4159-892E-5E852C8AD03D}"/>
    <cellStyle name="40% - Accent2 3 3" xfId="470" xr:uid="{00000000-0005-0000-0000-0000D5010000}"/>
    <cellStyle name="40% - Accent2 3 3 2" xfId="471" xr:uid="{00000000-0005-0000-0000-0000D6010000}"/>
    <cellStyle name="40% - Accent2 3 3 2 2" xfId="472" xr:uid="{00000000-0005-0000-0000-0000D7010000}"/>
    <cellStyle name="40% - Accent2 3 3 2 2 2" xfId="1630" xr:uid="{36B407A3-80E0-465F-B033-CAE0E4A7645F}"/>
    <cellStyle name="40% - Accent2 3 3 2 3" xfId="1213" xr:uid="{35675CC8-A32A-494D-8D90-2C9B736AF4B4}"/>
    <cellStyle name="40% - Accent2 3 3 3" xfId="473" xr:uid="{00000000-0005-0000-0000-0000D8010000}"/>
    <cellStyle name="40% - Accent2 3 3 3 2" xfId="1422" xr:uid="{CCC27B36-063A-4D8B-9899-2DADB6C7C242}"/>
    <cellStyle name="40% - Accent2 3 3 4" xfId="1004" xr:uid="{40D8401A-4761-4113-9466-3750B9FC1F05}"/>
    <cellStyle name="40% - Accent2 3 4" xfId="474" xr:uid="{00000000-0005-0000-0000-0000D9010000}"/>
    <cellStyle name="40% - Accent2 3 4 2" xfId="475" xr:uid="{00000000-0005-0000-0000-0000DA010000}"/>
    <cellStyle name="40% - Accent2 3 4 2 2" xfId="1526" xr:uid="{AFE4AD99-B8DB-40CE-ADA6-19648C15418E}"/>
    <cellStyle name="40% - Accent2 3 4 3" xfId="1109" xr:uid="{6B4A168B-33CD-487A-A1FF-8F85E4A5D640}"/>
    <cellStyle name="40% - Accent2 3 5" xfId="476" xr:uid="{00000000-0005-0000-0000-0000DB010000}"/>
    <cellStyle name="40% - Accent2 3 5 2" xfId="1318" xr:uid="{F142CC1A-A2E4-445C-8CA1-E25C391F713B}"/>
    <cellStyle name="40% - Accent2 3 6" xfId="898" xr:uid="{117CE0C1-4E27-4B3B-8CA9-3046727C4473}"/>
    <cellStyle name="40% - Accent2 4" xfId="477" xr:uid="{00000000-0005-0000-0000-0000DC010000}"/>
    <cellStyle name="40% - Accent2 4 2" xfId="478" xr:uid="{00000000-0005-0000-0000-0000DD010000}"/>
    <cellStyle name="40% - Accent2 4 2 2" xfId="479" xr:uid="{00000000-0005-0000-0000-0000DE010000}"/>
    <cellStyle name="40% - Accent2 4 2 2 2" xfId="480" xr:uid="{00000000-0005-0000-0000-0000DF010000}"/>
    <cellStyle name="40% - Accent2 4 2 2 2 2" xfId="1643" xr:uid="{0DF61065-BD09-4087-BB81-0361EA876FD5}"/>
    <cellStyle name="40% - Accent2 4 2 2 3" xfId="1226" xr:uid="{39C10D71-4A19-432C-A3CF-FC5A1DD2FEC0}"/>
    <cellStyle name="40% - Accent2 4 2 3" xfId="481" xr:uid="{00000000-0005-0000-0000-0000E0010000}"/>
    <cellStyle name="40% - Accent2 4 2 3 2" xfId="1435" xr:uid="{5BB6FBC8-47D0-4BC6-B96F-A15A61C2DB6E}"/>
    <cellStyle name="40% - Accent2 4 2 4" xfId="1017" xr:uid="{924300E4-5070-4296-8F1F-6EEBBD2CC507}"/>
    <cellStyle name="40% - Accent2 4 3" xfId="482" xr:uid="{00000000-0005-0000-0000-0000E1010000}"/>
    <cellStyle name="40% - Accent2 4 3 2" xfId="483" xr:uid="{00000000-0005-0000-0000-0000E2010000}"/>
    <cellStyle name="40% - Accent2 4 3 2 2" xfId="1539" xr:uid="{76298EAE-B9FD-4CE7-BCC5-DD6AAB95271D}"/>
    <cellStyle name="40% - Accent2 4 3 3" xfId="1122" xr:uid="{2E893021-1B87-4284-8CB8-BF340E544496}"/>
    <cellStyle name="40% - Accent2 4 4" xfId="484" xr:uid="{00000000-0005-0000-0000-0000E3010000}"/>
    <cellStyle name="40% - Accent2 4 4 2" xfId="1331" xr:uid="{9147B15C-6516-4817-9547-3F0CA14DB6E9}"/>
    <cellStyle name="40% - Accent2 4 5" xfId="911" xr:uid="{24CD7939-DF87-4454-81C7-01BB8CBF23D4}"/>
    <cellStyle name="40% - Accent2 5" xfId="485" xr:uid="{00000000-0005-0000-0000-0000E4010000}"/>
    <cellStyle name="40% - Accent2 5 2" xfId="486" xr:uid="{00000000-0005-0000-0000-0000E5010000}"/>
    <cellStyle name="40% - Accent2 5 2 2" xfId="487" xr:uid="{00000000-0005-0000-0000-0000E6010000}"/>
    <cellStyle name="40% - Accent2 5 2 2 2" xfId="488" xr:uid="{00000000-0005-0000-0000-0000E7010000}"/>
    <cellStyle name="40% - Accent2 5 2 2 2 2" xfId="1655" xr:uid="{B932C503-9CC7-454E-AD13-9778B271E0BD}"/>
    <cellStyle name="40% - Accent2 5 2 2 3" xfId="1238" xr:uid="{7AABB9D6-CF31-479B-8241-F0B16E90DD16}"/>
    <cellStyle name="40% - Accent2 5 2 3" xfId="489" xr:uid="{00000000-0005-0000-0000-0000E8010000}"/>
    <cellStyle name="40% - Accent2 5 2 3 2" xfId="1447" xr:uid="{5B3D4587-E5D0-45A0-9DA2-88E5E696E715}"/>
    <cellStyle name="40% - Accent2 5 2 4" xfId="1029" xr:uid="{BED93080-658A-4679-A3F0-24D348628FDF}"/>
    <cellStyle name="40% - Accent2 5 3" xfId="490" xr:uid="{00000000-0005-0000-0000-0000E9010000}"/>
    <cellStyle name="40% - Accent2 5 3 2" xfId="491" xr:uid="{00000000-0005-0000-0000-0000EA010000}"/>
    <cellStyle name="40% - Accent2 5 3 2 2" xfId="1551" xr:uid="{A7BBCB9C-C511-4B67-8466-656B0087E984}"/>
    <cellStyle name="40% - Accent2 5 3 3" xfId="1134" xr:uid="{3F5F806F-3F7A-40F0-9918-EC3F6512C358}"/>
    <cellStyle name="40% - Accent2 5 4" xfId="492" xr:uid="{00000000-0005-0000-0000-0000EB010000}"/>
    <cellStyle name="40% - Accent2 5 4 2" xfId="1343" xr:uid="{3903F71D-9236-467D-BC69-94D1E656E018}"/>
    <cellStyle name="40% - Accent2 5 5" xfId="924" xr:uid="{7D3CBD89-3D20-4D00-88C8-85C65BA08FED}"/>
    <cellStyle name="40% - Accent2 6" xfId="493" xr:uid="{00000000-0005-0000-0000-0000EC010000}"/>
    <cellStyle name="40% - Accent2 6 2" xfId="494" xr:uid="{00000000-0005-0000-0000-0000ED010000}"/>
    <cellStyle name="40% - Accent2 6 2 2" xfId="495" xr:uid="{00000000-0005-0000-0000-0000EE010000}"/>
    <cellStyle name="40% - Accent2 6 2 2 2" xfId="1591" xr:uid="{0F8137A8-6869-4897-A0B8-55F302208D9B}"/>
    <cellStyle name="40% - Accent2 6 2 3" xfId="1174" xr:uid="{36C5099F-2FA6-42E4-A926-8394C8FF1A69}"/>
    <cellStyle name="40% - Accent2 6 3" xfId="496" xr:uid="{00000000-0005-0000-0000-0000EF010000}"/>
    <cellStyle name="40% - Accent2 6 3 2" xfId="1383" xr:uid="{1FB2ACB6-6C83-47F0-9AEF-585234C7B94E}"/>
    <cellStyle name="40% - Accent2 6 4" xfId="964" xr:uid="{5FF4D06E-F21B-4B55-8758-BB97A396141D}"/>
    <cellStyle name="40% - Accent2 7" xfId="497" xr:uid="{00000000-0005-0000-0000-0000F0010000}"/>
    <cellStyle name="40% - Accent2 7 2" xfId="498" xr:uid="{00000000-0005-0000-0000-0000F1010000}"/>
    <cellStyle name="40% - Accent2 7 2 2" xfId="499" xr:uid="{00000000-0005-0000-0000-0000F2010000}"/>
    <cellStyle name="40% - Accent2 7 2 2 2" xfId="1603" xr:uid="{31D67BA6-2A22-4FA3-9587-C66F42D70AFE}"/>
    <cellStyle name="40% - Accent2 7 2 3" xfId="1186" xr:uid="{764A7478-46F4-443D-8A32-DF9EFF172774}"/>
    <cellStyle name="40% - Accent2 7 3" xfId="500" xr:uid="{00000000-0005-0000-0000-0000F3010000}"/>
    <cellStyle name="40% - Accent2 7 3 2" xfId="1395" xr:uid="{C22A33E0-68DD-429A-B572-D584C27924E0}"/>
    <cellStyle name="40% - Accent2 7 4" xfId="977" xr:uid="{AEB7D02C-6D81-4207-BEC6-05C5E6653B12}"/>
    <cellStyle name="40% - Accent2 8" xfId="501" xr:uid="{00000000-0005-0000-0000-0000F4010000}"/>
    <cellStyle name="40% - Accent2 8 2" xfId="502" xr:uid="{00000000-0005-0000-0000-0000F5010000}"/>
    <cellStyle name="40% - Accent2 8 2 2" xfId="1487" xr:uid="{71D91BCF-CADA-4269-BE50-E502D22FAE68}"/>
    <cellStyle name="40% - Accent2 8 3" xfId="1069" xr:uid="{AC1DE226-67A3-400C-A54D-4B377DBAB26C}"/>
    <cellStyle name="40% - Accent2 9" xfId="503" xr:uid="{00000000-0005-0000-0000-0000F6010000}"/>
    <cellStyle name="40% - Accent2 9 2" xfId="504" xr:uid="{00000000-0005-0000-0000-0000F7010000}"/>
    <cellStyle name="40% - Accent2 9 2 2" xfId="1499" xr:uid="{D27AB64D-7739-44DF-AD95-A40F217495AF}"/>
    <cellStyle name="40% - Accent2 9 3" xfId="1082" xr:uid="{4E7B4926-A9DA-46A1-9449-DF1B94AEBA5F}"/>
    <cellStyle name="40% - Accent3" xfId="505" builtinId="39" customBuiltin="1"/>
    <cellStyle name="40% - Accent3 10" xfId="506" xr:uid="{00000000-0005-0000-0000-0000F9010000}"/>
    <cellStyle name="40% - Accent3 10 2" xfId="1280" xr:uid="{E22A247D-3055-4313-8D01-57ECF6BAE324}"/>
    <cellStyle name="40% - Accent3 11" xfId="507" xr:uid="{00000000-0005-0000-0000-0000FA010000}"/>
    <cellStyle name="40% - Accent3 11 2" xfId="1293" xr:uid="{560BC6B5-1CDD-4D65-82A8-7A47A4533E7F}"/>
    <cellStyle name="40% - Accent3 12" xfId="872" xr:uid="{0EF53003-E591-426D-9827-B0C139C261C9}"/>
    <cellStyle name="40% - Accent3 2" xfId="508" xr:uid="{00000000-0005-0000-0000-0000FB010000}"/>
    <cellStyle name="40% - Accent3 2 2" xfId="509" xr:uid="{00000000-0005-0000-0000-0000FC010000}"/>
    <cellStyle name="40% - Accent3 2 2 2" xfId="510" xr:uid="{00000000-0005-0000-0000-0000FD010000}"/>
    <cellStyle name="40% - Accent3 2 2 2 2" xfId="511" xr:uid="{00000000-0005-0000-0000-0000FE010000}"/>
    <cellStyle name="40% - Accent3 2 2 2 2 2" xfId="512" xr:uid="{00000000-0005-0000-0000-0000FF010000}"/>
    <cellStyle name="40% - Accent3 2 2 2 2 2 2" xfId="1671" xr:uid="{E5A0AE28-DCE0-4194-9AEF-C1677D8A3C29}"/>
    <cellStyle name="40% - Accent3 2 2 2 2 3" xfId="1254" xr:uid="{65D35E8F-9D72-401B-BB09-26863C60AF24}"/>
    <cellStyle name="40% - Accent3 2 2 2 3" xfId="513" xr:uid="{00000000-0005-0000-0000-000000020000}"/>
    <cellStyle name="40% - Accent3 2 2 2 3 2" xfId="1463" xr:uid="{446A92C3-87DC-4D62-BA14-7A2294A82909}"/>
    <cellStyle name="40% - Accent3 2 2 2 4" xfId="1045" xr:uid="{ADE3BCCB-3709-47B8-A0E1-D58B9B7A141E}"/>
    <cellStyle name="40% - Accent3 2 2 3" xfId="514" xr:uid="{00000000-0005-0000-0000-000001020000}"/>
    <cellStyle name="40% - Accent3 2 2 3 2" xfId="515" xr:uid="{00000000-0005-0000-0000-000002020000}"/>
    <cellStyle name="40% - Accent3 2 2 3 2 2" xfId="1567" xr:uid="{E3865A87-CD3A-48B5-8714-0B22410BD0DC}"/>
    <cellStyle name="40% - Accent3 2 2 3 3" xfId="1150" xr:uid="{F87F6C95-AC29-4330-A847-87D27611BE64}"/>
    <cellStyle name="40% - Accent3 2 2 4" xfId="516" xr:uid="{00000000-0005-0000-0000-000003020000}"/>
    <cellStyle name="40% - Accent3 2 2 4 2" xfId="1359" xr:uid="{807A386C-3D96-419B-B72C-0A967E5DE1D2}"/>
    <cellStyle name="40% - Accent3 2 2 5" xfId="940" xr:uid="{DB1A45CC-502C-43D2-86A6-5FCCBC524F35}"/>
    <cellStyle name="40% - Accent3 2 3" xfId="517" xr:uid="{00000000-0005-0000-0000-000004020000}"/>
    <cellStyle name="40% - Accent3 2 3 2" xfId="518" xr:uid="{00000000-0005-0000-0000-000005020000}"/>
    <cellStyle name="40% - Accent3 2 3 2 2" xfId="519" xr:uid="{00000000-0005-0000-0000-000006020000}"/>
    <cellStyle name="40% - Accent3 2 3 2 2 2" xfId="1619" xr:uid="{1871E98A-1102-4782-92A5-8957075E15C1}"/>
    <cellStyle name="40% - Accent3 2 3 2 3" xfId="1202" xr:uid="{1968C5EF-0658-464C-87F8-F533C05AA67F}"/>
    <cellStyle name="40% - Accent3 2 3 3" xfId="520" xr:uid="{00000000-0005-0000-0000-000007020000}"/>
    <cellStyle name="40% - Accent3 2 3 3 2" xfId="1411" xr:uid="{EBDF1AC9-6DF6-4A25-8E69-8275614DF7F6}"/>
    <cellStyle name="40% - Accent3 2 3 4" xfId="993" xr:uid="{522A4332-F4E1-4A6B-B89C-2B4647A0D4FB}"/>
    <cellStyle name="40% - Accent3 2 4" xfId="521" xr:uid="{00000000-0005-0000-0000-000008020000}"/>
    <cellStyle name="40% - Accent3 2 4 2" xfId="522" xr:uid="{00000000-0005-0000-0000-000009020000}"/>
    <cellStyle name="40% - Accent3 2 4 2 2" xfId="1515" xr:uid="{DC2E31B8-2C5D-4B26-A72D-F63F744E8115}"/>
    <cellStyle name="40% - Accent3 2 4 3" xfId="1098" xr:uid="{FCE7218F-7B9B-41E7-860B-1FA6FF751C7F}"/>
    <cellStyle name="40% - Accent3 2 5" xfId="523" xr:uid="{00000000-0005-0000-0000-00000A020000}"/>
    <cellStyle name="40% - Accent3 2 5 2" xfId="1307" xr:uid="{99DBDDDB-726F-411B-86C9-F3A39E01F890}"/>
    <cellStyle name="40% - Accent3 2 6" xfId="887" xr:uid="{B6AE97AA-3D24-4A06-93BA-1D0554DE876F}"/>
    <cellStyle name="40% - Accent3 3" xfId="524" xr:uid="{00000000-0005-0000-0000-00000B020000}"/>
    <cellStyle name="40% - Accent3 3 2" xfId="525" xr:uid="{00000000-0005-0000-0000-00000C020000}"/>
    <cellStyle name="40% - Accent3 3 2 2" xfId="526" xr:uid="{00000000-0005-0000-0000-00000D020000}"/>
    <cellStyle name="40% - Accent3 3 2 2 2" xfId="527" xr:uid="{00000000-0005-0000-0000-00000E020000}"/>
    <cellStyle name="40% - Accent3 3 2 2 2 2" xfId="528" xr:uid="{00000000-0005-0000-0000-00000F020000}"/>
    <cellStyle name="40% - Accent3 3 2 2 2 2 2" xfId="1684" xr:uid="{F7EEAE77-4D80-4A8A-96A1-4F62AEE073F6}"/>
    <cellStyle name="40% - Accent3 3 2 2 2 3" xfId="1267" xr:uid="{2596BC4D-E84F-4891-BA53-EFEEB92F2CA2}"/>
    <cellStyle name="40% - Accent3 3 2 2 3" xfId="529" xr:uid="{00000000-0005-0000-0000-000010020000}"/>
    <cellStyle name="40% - Accent3 3 2 2 3 2" xfId="1476" xr:uid="{65EEF013-D2D0-4629-B7A5-03FCE6DBBEFB}"/>
    <cellStyle name="40% - Accent3 3 2 2 4" xfId="1058" xr:uid="{510046C5-1EA4-429B-A7A2-FAA151FFB01C}"/>
    <cellStyle name="40% - Accent3 3 2 3" xfId="530" xr:uid="{00000000-0005-0000-0000-000011020000}"/>
    <cellStyle name="40% - Accent3 3 2 3 2" xfId="531" xr:uid="{00000000-0005-0000-0000-000012020000}"/>
    <cellStyle name="40% - Accent3 3 2 3 2 2" xfId="1580" xr:uid="{A5C1D3D6-525E-42A7-8F96-70D3B5C8904F}"/>
    <cellStyle name="40% - Accent3 3 2 3 3" xfId="1163" xr:uid="{0527B306-A868-48CE-A7B0-CD5131C76033}"/>
    <cellStyle name="40% - Accent3 3 2 4" xfId="532" xr:uid="{00000000-0005-0000-0000-000013020000}"/>
    <cellStyle name="40% - Accent3 3 2 4 2" xfId="1372" xr:uid="{CA18AC47-25AF-4E5A-A2F8-8C2F1F7303ED}"/>
    <cellStyle name="40% - Accent3 3 2 5" xfId="953" xr:uid="{FEEEC146-C848-4ABC-AA82-B8ED48D9DFE0}"/>
    <cellStyle name="40% - Accent3 3 3" xfId="533" xr:uid="{00000000-0005-0000-0000-000014020000}"/>
    <cellStyle name="40% - Accent3 3 3 2" xfId="534" xr:uid="{00000000-0005-0000-0000-000015020000}"/>
    <cellStyle name="40% - Accent3 3 3 2 2" xfId="535" xr:uid="{00000000-0005-0000-0000-000016020000}"/>
    <cellStyle name="40% - Accent3 3 3 2 2 2" xfId="1632" xr:uid="{860D5053-933D-4462-9AFB-EEF2E121786A}"/>
    <cellStyle name="40% - Accent3 3 3 2 3" xfId="1215" xr:uid="{2FE68BB9-1457-40A9-A6CC-D941A5956E34}"/>
    <cellStyle name="40% - Accent3 3 3 3" xfId="536" xr:uid="{00000000-0005-0000-0000-000017020000}"/>
    <cellStyle name="40% - Accent3 3 3 3 2" xfId="1424" xr:uid="{1A457D81-38CA-44E2-8B5F-03870D5A319B}"/>
    <cellStyle name="40% - Accent3 3 3 4" xfId="1006" xr:uid="{5A486AE5-6121-41FC-9C5B-6BD16B47516D}"/>
    <cellStyle name="40% - Accent3 3 4" xfId="537" xr:uid="{00000000-0005-0000-0000-000018020000}"/>
    <cellStyle name="40% - Accent3 3 4 2" xfId="538" xr:uid="{00000000-0005-0000-0000-000019020000}"/>
    <cellStyle name="40% - Accent3 3 4 2 2" xfId="1528" xr:uid="{A114ECAA-72D7-42B7-8AD7-181F078EF129}"/>
    <cellStyle name="40% - Accent3 3 4 3" xfId="1111" xr:uid="{67B763D6-6D8E-4D75-9132-5B928C1B6BF4}"/>
    <cellStyle name="40% - Accent3 3 5" xfId="539" xr:uid="{00000000-0005-0000-0000-00001A020000}"/>
    <cellStyle name="40% - Accent3 3 5 2" xfId="1320" xr:uid="{19EC6896-A21A-4F95-BC12-9BDB40816250}"/>
    <cellStyle name="40% - Accent3 3 6" xfId="900" xr:uid="{A5FF5E06-11B6-4382-999C-0BC9839AF436}"/>
    <cellStyle name="40% - Accent3 4" xfId="540" xr:uid="{00000000-0005-0000-0000-00001B020000}"/>
    <cellStyle name="40% - Accent3 4 2" xfId="541" xr:uid="{00000000-0005-0000-0000-00001C020000}"/>
    <cellStyle name="40% - Accent3 4 2 2" xfId="542" xr:uid="{00000000-0005-0000-0000-00001D020000}"/>
    <cellStyle name="40% - Accent3 4 2 2 2" xfId="543" xr:uid="{00000000-0005-0000-0000-00001E020000}"/>
    <cellStyle name="40% - Accent3 4 2 2 2 2" xfId="1645" xr:uid="{71CF8E91-5F89-4D5A-B684-84DB325E7C3E}"/>
    <cellStyle name="40% - Accent3 4 2 2 3" xfId="1228" xr:uid="{77784B86-DD64-4998-9F28-92FD15C28760}"/>
    <cellStyle name="40% - Accent3 4 2 3" xfId="544" xr:uid="{00000000-0005-0000-0000-00001F020000}"/>
    <cellStyle name="40% - Accent3 4 2 3 2" xfId="1437" xr:uid="{0EB219C9-3781-4954-B999-41736DB25CF5}"/>
    <cellStyle name="40% - Accent3 4 2 4" xfId="1019" xr:uid="{03245DEF-1640-45E4-83CC-4D7F7DB5D57E}"/>
    <cellStyle name="40% - Accent3 4 3" xfId="545" xr:uid="{00000000-0005-0000-0000-000020020000}"/>
    <cellStyle name="40% - Accent3 4 3 2" xfId="546" xr:uid="{00000000-0005-0000-0000-000021020000}"/>
    <cellStyle name="40% - Accent3 4 3 2 2" xfId="1541" xr:uid="{C76FFD93-6E34-4A6F-A6D0-CDFB53E330B2}"/>
    <cellStyle name="40% - Accent3 4 3 3" xfId="1124" xr:uid="{EA71A2A7-3E41-478B-8F91-EE8C56A5E090}"/>
    <cellStyle name="40% - Accent3 4 4" xfId="547" xr:uid="{00000000-0005-0000-0000-000022020000}"/>
    <cellStyle name="40% - Accent3 4 4 2" xfId="1333" xr:uid="{9B6B463D-3444-427B-BF0E-95BF10BB2487}"/>
    <cellStyle name="40% - Accent3 4 5" xfId="913" xr:uid="{F7490C23-3EF9-4005-A4D7-60DC8FC85EC5}"/>
    <cellStyle name="40% - Accent3 5" xfId="548" xr:uid="{00000000-0005-0000-0000-000023020000}"/>
    <cellStyle name="40% - Accent3 5 2" xfId="549" xr:uid="{00000000-0005-0000-0000-000024020000}"/>
    <cellStyle name="40% - Accent3 5 2 2" xfId="550" xr:uid="{00000000-0005-0000-0000-000025020000}"/>
    <cellStyle name="40% - Accent3 5 2 2 2" xfId="551" xr:uid="{00000000-0005-0000-0000-000026020000}"/>
    <cellStyle name="40% - Accent3 5 2 2 2 2" xfId="1657" xr:uid="{F902E69C-3573-489A-AA63-69D95F3EC822}"/>
    <cellStyle name="40% - Accent3 5 2 2 3" xfId="1240" xr:uid="{75904FD7-8FAC-4CBA-A954-4C36C4EA8C8A}"/>
    <cellStyle name="40% - Accent3 5 2 3" xfId="552" xr:uid="{00000000-0005-0000-0000-000027020000}"/>
    <cellStyle name="40% - Accent3 5 2 3 2" xfId="1449" xr:uid="{6AABBF9A-23CC-4D49-A5EF-D09FB9981C44}"/>
    <cellStyle name="40% - Accent3 5 2 4" xfId="1031" xr:uid="{97DF2288-BD22-4CDB-9E08-D6D571F1F51D}"/>
    <cellStyle name="40% - Accent3 5 3" xfId="553" xr:uid="{00000000-0005-0000-0000-000028020000}"/>
    <cellStyle name="40% - Accent3 5 3 2" xfId="554" xr:uid="{00000000-0005-0000-0000-000029020000}"/>
    <cellStyle name="40% - Accent3 5 3 2 2" xfId="1553" xr:uid="{7CB2D26C-89C0-420F-B2B8-79595D010DA6}"/>
    <cellStyle name="40% - Accent3 5 3 3" xfId="1136" xr:uid="{C60E1AA9-CD5E-49B3-902F-EE3C79DADE5D}"/>
    <cellStyle name="40% - Accent3 5 4" xfId="555" xr:uid="{00000000-0005-0000-0000-00002A020000}"/>
    <cellStyle name="40% - Accent3 5 4 2" xfId="1345" xr:uid="{7C4C2AEE-5911-44BC-AE7A-5FA60F9C9B64}"/>
    <cellStyle name="40% - Accent3 5 5" xfId="926" xr:uid="{BB52FEEC-F794-45FB-B152-83169D6BA6D6}"/>
    <cellStyle name="40% - Accent3 6" xfId="556" xr:uid="{00000000-0005-0000-0000-00002B020000}"/>
    <cellStyle name="40% - Accent3 6 2" xfId="557" xr:uid="{00000000-0005-0000-0000-00002C020000}"/>
    <cellStyle name="40% - Accent3 6 2 2" xfId="558" xr:uid="{00000000-0005-0000-0000-00002D020000}"/>
    <cellStyle name="40% - Accent3 6 2 2 2" xfId="1593" xr:uid="{9A6059E4-2041-4010-B1B4-D8A08FDB726A}"/>
    <cellStyle name="40% - Accent3 6 2 3" xfId="1176" xr:uid="{73C5BD3A-D720-4A27-8AE1-2A797DBDCCB5}"/>
    <cellStyle name="40% - Accent3 6 3" xfId="559" xr:uid="{00000000-0005-0000-0000-00002E020000}"/>
    <cellStyle name="40% - Accent3 6 3 2" xfId="1385" xr:uid="{C5571654-C2E8-4D9E-9F94-C27EA310E7DC}"/>
    <cellStyle name="40% - Accent3 6 4" xfId="966" xr:uid="{C29BBD0A-D2F9-40F4-89AC-AE0C4FAB23EE}"/>
    <cellStyle name="40% - Accent3 7" xfId="560" xr:uid="{00000000-0005-0000-0000-00002F020000}"/>
    <cellStyle name="40% - Accent3 7 2" xfId="561" xr:uid="{00000000-0005-0000-0000-000030020000}"/>
    <cellStyle name="40% - Accent3 7 2 2" xfId="562" xr:uid="{00000000-0005-0000-0000-000031020000}"/>
    <cellStyle name="40% - Accent3 7 2 2 2" xfId="1605" xr:uid="{1E9A912E-35A0-4B4D-98D6-45B3C1F6900F}"/>
    <cellStyle name="40% - Accent3 7 2 3" xfId="1188" xr:uid="{5783F37F-187B-4629-A638-B7045EEF8D68}"/>
    <cellStyle name="40% - Accent3 7 3" xfId="563" xr:uid="{00000000-0005-0000-0000-000032020000}"/>
    <cellStyle name="40% - Accent3 7 3 2" xfId="1397" xr:uid="{8E14F533-C222-49B7-B00E-59DF58E5FB9A}"/>
    <cellStyle name="40% - Accent3 7 4" xfId="979" xr:uid="{3C533267-9C91-4918-9C7B-7BD98C2EE8EE}"/>
    <cellStyle name="40% - Accent3 8" xfId="564" xr:uid="{00000000-0005-0000-0000-000033020000}"/>
    <cellStyle name="40% - Accent3 8 2" xfId="565" xr:uid="{00000000-0005-0000-0000-000034020000}"/>
    <cellStyle name="40% - Accent3 8 2 2" xfId="1489" xr:uid="{67388A93-EAC5-48E5-A574-3B7A7EB2C41F}"/>
    <cellStyle name="40% - Accent3 8 3" xfId="1071" xr:uid="{7F52984A-18C9-4E73-B3EF-B24D1F303769}"/>
    <cellStyle name="40% - Accent3 9" xfId="566" xr:uid="{00000000-0005-0000-0000-000035020000}"/>
    <cellStyle name="40% - Accent3 9 2" xfId="567" xr:uid="{00000000-0005-0000-0000-000036020000}"/>
    <cellStyle name="40% - Accent3 9 2 2" xfId="1501" xr:uid="{D2863AD1-C38F-4326-89F6-FBEFD33B74CC}"/>
    <cellStyle name="40% - Accent3 9 3" xfId="1084" xr:uid="{0E6AF774-8C26-4F27-8CA5-1A12099480C0}"/>
    <cellStyle name="40% - Accent4" xfId="568" builtinId="43" customBuiltin="1"/>
    <cellStyle name="40% - Accent4 10" xfId="569" xr:uid="{00000000-0005-0000-0000-000038020000}"/>
    <cellStyle name="40% - Accent4 10 2" xfId="1282" xr:uid="{49A7569F-3201-4970-AE6D-7F47F4D89D6A}"/>
    <cellStyle name="40% - Accent4 11" xfId="570" xr:uid="{00000000-0005-0000-0000-000039020000}"/>
    <cellStyle name="40% - Accent4 11 2" xfId="1295" xr:uid="{39529EBE-4F06-4E0F-B46A-D3065BB3DE86}"/>
    <cellStyle name="40% - Accent4 12" xfId="874" xr:uid="{3E01A5CA-276A-4532-BD4E-FBEBE2CC69E9}"/>
    <cellStyle name="40% - Accent4 2" xfId="571" xr:uid="{00000000-0005-0000-0000-00003A020000}"/>
    <cellStyle name="40% - Accent4 2 2" xfId="572" xr:uid="{00000000-0005-0000-0000-00003B020000}"/>
    <cellStyle name="40% - Accent4 2 2 2" xfId="573" xr:uid="{00000000-0005-0000-0000-00003C020000}"/>
    <cellStyle name="40% - Accent4 2 2 2 2" xfId="574" xr:uid="{00000000-0005-0000-0000-00003D020000}"/>
    <cellStyle name="40% - Accent4 2 2 2 2 2" xfId="575" xr:uid="{00000000-0005-0000-0000-00003E020000}"/>
    <cellStyle name="40% - Accent4 2 2 2 2 2 2" xfId="1673" xr:uid="{D86CC104-52ED-44DA-B761-F30BE9DB77FA}"/>
    <cellStyle name="40% - Accent4 2 2 2 2 3" xfId="1256" xr:uid="{8E2550AD-14C2-477D-ACBB-D1EF984655B1}"/>
    <cellStyle name="40% - Accent4 2 2 2 3" xfId="576" xr:uid="{00000000-0005-0000-0000-00003F020000}"/>
    <cellStyle name="40% - Accent4 2 2 2 3 2" xfId="1465" xr:uid="{DDDA0F69-E5D2-4B6D-9785-CFDC5ED71437}"/>
    <cellStyle name="40% - Accent4 2 2 2 4" xfId="1047" xr:uid="{225F603E-98B2-4BBC-9555-22E12A0EF898}"/>
    <cellStyle name="40% - Accent4 2 2 3" xfId="577" xr:uid="{00000000-0005-0000-0000-000040020000}"/>
    <cellStyle name="40% - Accent4 2 2 3 2" xfId="578" xr:uid="{00000000-0005-0000-0000-000041020000}"/>
    <cellStyle name="40% - Accent4 2 2 3 2 2" xfId="1569" xr:uid="{DB01C2B3-9116-4F30-A948-4843C6086F13}"/>
    <cellStyle name="40% - Accent4 2 2 3 3" xfId="1152" xr:uid="{BFBEB5D4-79DA-46F8-8549-96A3DB0F0302}"/>
    <cellStyle name="40% - Accent4 2 2 4" xfId="579" xr:uid="{00000000-0005-0000-0000-000042020000}"/>
    <cellStyle name="40% - Accent4 2 2 4 2" xfId="1361" xr:uid="{6F9A096C-3880-431F-85FB-AF640169DADF}"/>
    <cellStyle name="40% - Accent4 2 2 5" xfId="942" xr:uid="{72D70729-8F14-41E9-AF40-E4A9127481EF}"/>
    <cellStyle name="40% - Accent4 2 3" xfId="580" xr:uid="{00000000-0005-0000-0000-000043020000}"/>
    <cellStyle name="40% - Accent4 2 3 2" xfId="581" xr:uid="{00000000-0005-0000-0000-000044020000}"/>
    <cellStyle name="40% - Accent4 2 3 2 2" xfId="582" xr:uid="{00000000-0005-0000-0000-000045020000}"/>
    <cellStyle name="40% - Accent4 2 3 2 2 2" xfId="1621" xr:uid="{7691207E-27B1-4D21-B68E-3C7DAFDE9BE7}"/>
    <cellStyle name="40% - Accent4 2 3 2 3" xfId="1204" xr:uid="{5FBC2AEF-5DA7-4613-89A9-D5125542C3E5}"/>
    <cellStyle name="40% - Accent4 2 3 3" xfId="583" xr:uid="{00000000-0005-0000-0000-000046020000}"/>
    <cellStyle name="40% - Accent4 2 3 3 2" xfId="1413" xr:uid="{7BCBD21B-34E8-4E89-AD7D-44DA86B294F3}"/>
    <cellStyle name="40% - Accent4 2 3 4" xfId="995" xr:uid="{771C105A-6CB0-47C0-B269-EBD367B58DC4}"/>
    <cellStyle name="40% - Accent4 2 4" xfId="584" xr:uid="{00000000-0005-0000-0000-000047020000}"/>
    <cellStyle name="40% - Accent4 2 4 2" xfId="585" xr:uid="{00000000-0005-0000-0000-000048020000}"/>
    <cellStyle name="40% - Accent4 2 4 2 2" xfId="1517" xr:uid="{CB988C2A-17C1-4E8F-A9E8-4FEC1768B833}"/>
    <cellStyle name="40% - Accent4 2 4 3" xfId="1100" xr:uid="{E274C15C-6D13-410B-BE03-A519A6DE10B5}"/>
    <cellStyle name="40% - Accent4 2 5" xfId="586" xr:uid="{00000000-0005-0000-0000-000049020000}"/>
    <cellStyle name="40% - Accent4 2 5 2" xfId="1309" xr:uid="{BD29F7AF-FEA9-41D1-89ED-3956FFF4A779}"/>
    <cellStyle name="40% - Accent4 2 6" xfId="889" xr:uid="{3414C5FC-0C77-4519-A463-80FA02058E65}"/>
    <cellStyle name="40% - Accent4 3" xfId="587" xr:uid="{00000000-0005-0000-0000-00004A020000}"/>
    <cellStyle name="40% - Accent4 3 2" xfId="588" xr:uid="{00000000-0005-0000-0000-00004B020000}"/>
    <cellStyle name="40% - Accent4 3 2 2" xfId="589" xr:uid="{00000000-0005-0000-0000-00004C020000}"/>
    <cellStyle name="40% - Accent4 3 2 2 2" xfId="590" xr:uid="{00000000-0005-0000-0000-00004D020000}"/>
    <cellStyle name="40% - Accent4 3 2 2 2 2" xfId="591" xr:uid="{00000000-0005-0000-0000-00004E020000}"/>
    <cellStyle name="40% - Accent4 3 2 2 2 2 2" xfId="1686" xr:uid="{D0858D2A-D53F-4DE6-8F8C-F8194756970B}"/>
    <cellStyle name="40% - Accent4 3 2 2 2 3" xfId="1269" xr:uid="{06869105-FA1E-4B55-B435-B0C364D7FF6B}"/>
    <cellStyle name="40% - Accent4 3 2 2 3" xfId="592" xr:uid="{00000000-0005-0000-0000-00004F020000}"/>
    <cellStyle name="40% - Accent4 3 2 2 3 2" xfId="1478" xr:uid="{80F8325D-E55A-4A1E-BAA8-7CFC7CC1E8BC}"/>
    <cellStyle name="40% - Accent4 3 2 2 4" xfId="1060" xr:uid="{481C78A1-A900-4F18-A75D-4DFCC903398B}"/>
    <cellStyle name="40% - Accent4 3 2 3" xfId="593" xr:uid="{00000000-0005-0000-0000-000050020000}"/>
    <cellStyle name="40% - Accent4 3 2 3 2" xfId="594" xr:uid="{00000000-0005-0000-0000-000051020000}"/>
    <cellStyle name="40% - Accent4 3 2 3 2 2" xfId="1582" xr:uid="{0390992A-1E9C-4ABB-997C-E95FB3EC5485}"/>
    <cellStyle name="40% - Accent4 3 2 3 3" xfId="1165" xr:uid="{3C8374AF-65A0-4C73-94C7-941254984AA4}"/>
    <cellStyle name="40% - Accent4 3 2 4" xfId="595" xr:uid="{00000000-0005-0000-0000-000052020000}"/>
    <cellStyle name="40% - Accent4 3 2 4 2" xfId="1374" xr:uid="{BB5C0AA8-C42A-4F34-93AA-72AFE2913464}"/>
    <cellStyle name="40% - Accent4 3 2 5" xfId="955" xr:uid="{E53D8451-16DD-4491-BFB3-2EB3EF505A9B}"/>
    <cellStyle name="40% - Accent4 3 3" xfId="596" xr:uid="{00000000-0005-0000-0000-000053020000}"/>
    <cellStyle name="40% - Accent4 3 3 2" xfId="597" xr:uid="{00000000-0005-0000-0000-000054020000}"/>
    <cellStyle name="40% - Accent4 3 3 2 2" xfId="598" xr:uid="{00000000-0005-0000-0000-000055020000}"/>
    <cellStyle name="40% - Accent4 3 3 2 2 2" xfId="1634" xr:uid="{8A2325F6-9CDF-488C-92C1-BF5863F4EE93}"/>
    <cellStyle name="40% - Accent4 3 3 2 3" xfId="1217" xr:uid="{7CD6B133-54B1-4448-9DCD-381DBE576E95}"/>
    <cellStyle name="40% - Accent4 3 3 3" xfId="599" xr:uid="{00000000-0005-0000-0000-000056020000}"/>
    <cellStyle name="40% - Accent4 3 3 3 2" xfId="1426" xr:uid="{3F8B795A-8DB7-403F-9009-506BDE72D09E}"/>
    <cellStyle name="40% - Accent4 3 3 4" xfId="1008" xr:uid="{AD92251E-A534-4631-B4AB-116F7CD275E6}"/>
    <cellStyle name="40% - Accent4 3 4" xfId="600" xr:uid="{00000000-0005-0000-0000-000057020000}"/>
    <cellStyle name="40% - Accent4 3 4 2" xfId="601" xr:uid="{00000000-0005-0000-0000-000058020000}"/>
    <cellStyle name="40% - Accent4 3 4 2 2" xfId="1530" xr:uid="{3363227E-E6CD-4010-B304-9F1E647DC2E3}"/>
    <cellStyle name="40% - Accent4 3 4 3" xfId="1113" xr:uid="{1386ABA7-F6A6-4D76-9DDC-50B46673F74E}"/>
    <cellStyle name="40% - Accent4 3 5" xfId="602" xr:uid="{00000000-0005-0000-0000-000059020000}"/>
    <cellStyle name="40% - Accent4 3 5 2" xfId="1322" xr:uid="{CC329800-62BF-4134-B4B2-B92FC7913069}"/>
    <cellStyle name="40% - Accent4 3 6" xfId="902" xr:uid="{1E0FF33E-04E6-498A-87B4-A1945BEC81D0}"/>
    <cellStyle name="40% - Accent4 4" xfId="603" xr:uid="{00000000-0005-0000-0000-00005A020000}"/>
    <cellStyle name="40% - Accent4 4 2" xfId="604" xr:uid="{00000000-0005-0000-0000-00005B020000}"/>
    <cellStyle name="40% - Accent4 4 2 2" xfId="605" xr:uid="{00000000-0005-0000-0000-00005C020000}"/>
    <cellStyle name="40% - Accent4 4 2 2 2" xfId="606" xr:uid="{00000000-0005-0000-0000-00005D020000}"/>
    <cellStyle name="40% - Accent4 4 2 2 2 2" xfId="1647" xr:uid="{BE384E32-3DC9-45D8-9483-12E893DE659E}"/>
    <cellStyle name="40% - Accent4 4 2 2 3" xfId="1230" xr:uid="{1E27796F-CABE-438D-8A5C-FA4A47266AD1}"/>
    <cellStyle name="40% - Accent4 4 2 3" xfId="607" xr:uid="{00000000-0005-0000-0000-00005E020000}"/>
    <cellStyle name="40% - Accent4 4 2 3 2" xfId="1439" xr:uid="{A2CFFB7B-C541-4F4A-8EC1-098743DE1E6F}"/>
    <cellStyle name="40% - Accent4 4 2 4" xfId="1021" xr:uid="{69DE4910-E895-42BB-B13D-37C30C6CBE9B}"/>
    <cellStyle name="40% - Accent4 4 3" xfId="608" xr:uid="{00000000-0005-0000-0000-00005F020000}"/>
    <cellStyle name="40% - Accent4 4 3 2" xfId="609" xr:uid="{00000000-0005-0000-0000-000060020000}"/>
    <cellStyle name="40% - Accent4 4 3 2 2" xfId="1543" xr:uid="{7FD2D2D3-A9C3-4D40-B759-F85B7D5459EC}"/>
    <cellStyle name="40% - Accent4 4 3 3" xfId="1126" xr:uid="{B3015985-A269-4DBD-BCF0-38EE1999BB52}"/>
    <cellStyle name="40% - Accent4 4 4" xfId="610" xr:uid="{00000000-0005-0000-0000-000061020000}"/>
    <cellStyle name="40% - Accent4 4 4 2" xfId="1335" xr:uid="{52C77825-F7F2-4C18-8FA8-14E7CC855C76}"/>
    <cellStyle name="40% - Accent4 4 5" xfId="915" xr:uid="{A8BEDA86-69A5-4DA5-9796-3DB5EE16F3F3}"/>
    <cellStyle name="40% - Accent4 5" xfId="611" xr:uid="{00000000-0005-0000-0000-000062020000}"/>
    <cellStyle name="40% - Accent4 5 2" xfId="612" xr:uid="{00000000-0005-0000-0000-000063020000}"/>
    <cellStyle name="40% - Accent4 5 2 2" xfId="613" xr:uid="{00000000-0005-0000-0000-000064020000}"/>
    <cellStyle name="40% - Accent4 5 2 2 2" xfId="614" xr:uid="{00000000-0005-0000-0000-000065020000}"/>
    <cellStyle name="40% - Accent4 5 2 2 2 2" xfId="1659" xr:uid="{9F7E4D89-F1C8-4EA4-86C8-03B77926B51A}"/>
    <cellStyle name="40% - Accent4 5 2 2 3" xfId="1242" xr:uid="{E3C8677F-4CBE-4D24-B695-19A1BA0A7CD3}"/>
    <cellStyle name="40% - Accent4 5 2 3" xfId="615" xr:uid="{00000000-0005-0000-0000-000066020000}"/>
    <cellStyle name="40% - Accent4 5 2 3 2" xfId="1451" xr:uid="{F859E074-4DCB-4468-B950-DD62744CC6DE}"/>
    <cellStyle name="40% - Accent4 5 2 4" xfId="1033" xr:uid="{53D7EA94-657B-407A-801F-2213EEAA522E}"/>
    <cellStyle name="40% - Accent4 5 3" xfId="616" xr:uid="{00000000-0005-0000-0000-000067020000}"/>
    <cellStyle name="40% - Accent4 5 3 2" xfId="617" xr:uid="{00000000-0005-0000-0000-000068020000}"/>
    <cellStyle name="40% - Accent4 5 3 2 2" xfId="1555" xr:uid="{3C2A2FB6-160E-4644-9C40-763EBCCBB6CE}"/>
    <cellStyle name="40% - Accent4 5 3 3" xfId="1138" xr:uid="{A43C81EC-63B1-4341-AC41-FF81243F2B43}"/>
    <cellStyle name="40% - Accent4 5 4" xfId="618" xr:uid="{00000000-0005-0000-0000-000069020000}"/>
    <cellStyle name="40% - Accent4 5 4 2" xfId="1347" xr:uid="{49D8EDC0-35E3-4660-8B98-3E6DA2C72E4F}"/>
    <cellStyle name="40% - Accent4 5 5" xfId="928" xr:uid="{BA0B9301-9E03-4146-A2B5-7B99BC2B4BA0}"/>
    <cellStyle name="40% - Accent4 6" xfId="619" xr:uid="{00000000-0005-0000-0000-00006A020000}"/>
    <cellStyle name="40% - Accent4 6 2" xfId="620" xr:uid="{00000000-0005-0000-0000-00006B020000}"/>
    <cellStyle name="40% - Accent4 6 2 2" xfId="621" xr:uid="{00000000-0005-0000-0000-00006C020000}"/>
    <cellStyle name="40% - Accent4 6 2 2 2" xfId="1595" xr:uid="{6CB2E903-B565-4243-8D3D-E14A581DEF70}"/>
    <cellStyle name="40% - Accent4 6 2 3" xfId="1178" xr:uid="{4B541E2D-B115-4825-BC6E-DC285BAF4563}"/>
    <cellStyle name="40% - Accent4 6 3" xfId="622" xr:uid="{00000000-0005-0000-0000-00006D020000}"/>
    <cellStyle name="40% - Accent4 6 3 2" xfId="1387" xr:uid="{83B2274C-1421-40A8-94FB-70C92BA9E39F}"/>
    <cellStyle name="40% - Accent4 6 4" xfId="968" xr:uid="{DBDC558F-4FE7-45B9-9EEE-D2DCDF90B8EC}"/>
    <cellStyle name="40% - Accent4 7" xfId="623" xr:uid="{00000000-0005-0000-0000-00006E020000}"/>
    <cellStyle name="40% - Accent4 7 2" xfId="624" xr:uid="{00000000-0005-0000-0000-00006F020000}"/>
    <cellStyle name="40% - Accent4 7 2 2" xfId="625" xr:uid="{00000000-0005-0000-0000-000070020000}"/>
    <cellStyle name="40% - Accent4 7 2 2 2" xfId="1607" xr:uid="{5D71C08B-A31F-4482-BC76-C9CBF70FF5DA}"/>
    <cellStyle name="40% - Accent4 7 2 3" xfId="1190" xr:uid="{F160D012-6192-4199-8490-A465CAAC1D9D}"/>
    <cellStyle name="40% - Accent4 7 3" xfId="626" xr:uid="{00000000-0005-0000-0000-000071020000}"/>
    <cellStyle name="40% - Accent4 7 3 2" xfId="1399" xr:uid="{E2CBA3C8-7DAF-49EF-9ACA-619E8F957FB1}"/>
    <cellStyle name="40% - Accent4 7 4" xfId="981" xr:uid="{07D05F7F-F496-4635-8092-41098FED49DD}"/>
    <cellStyle name="40% - Accent4 8" xfId="627" xr:uid="{00000000-0005-0000-0000-000072020000}"/>
    <cellStyle name="40% - Accent4 8 2" xfId="628" xr:uid="{00000000-0005-0000-0000-000073020000}"/>
    <cellStyle name="40% - Accent4 8 2 2" xfId="1491" xr:uid="{511197C1-8833-408E-A322-A555CF91535D}"/>
    <cellStyle name="40% - Accent4 8 3" xfId="1073" xr:uid="{8581E8D8-8455-47A7-B3EF-4AA68E79E0CA}"/>
    <cellStyle name="40% - Accent4 9" xfId="629" xr:uid="{00000000-0005-0000-0000-000074020000}"/>
    <cellStyle name="40% - Accent4 9 2" xfId="630" xr:uid="{00000000-0005-0000-0000-000075020000}"/>
    <cellStyle name="40% - Accent4 9 2 2" xfId="1503" xr:uid="{3FC3F816-F90C-486E-8795-F8F4295A8739}"/>
    <cellStyle name="40% - Accent4 9 3" xfId="1086" xr:uid="{0ED33723-AA39-4238-A900-29DD6101B18D}"/>
    <cellStyle name="40% - Accent5" xfId="631" builtinId="47" customBuiltin="1"/>
    <cellStyle name="40% - Accent5 10" xfId="632" xr:uid="{00000000-0005-0000-0000-000077020000}"/>
    <cellStyle name="40% - Accent5 10 2" xfId="1284" xr:uid="{2C866C67-2185-454D-BF03-F81529ACBF5D}"/>
    <cellStyle name="40% - Accent5 11" xfId="633" xr:uid="{00000000-0005-0000-0000-000078020000}"/>
    <cellStyle name="40% - Accent5 11 2" xfId="1297" xr:uid="{8006777D-1062-425A-BEC4-F8F4681CC57F}"/>
    <cellStyle name="40% - Accent5 12" xfId="876" xr:uid="{9BE2EEAA-663E-49E5-A35B-2AB0099FB075}"/>
    <cellStyle name="40% - Accent5 2" xfId="634" xr:uid="{00000000-0005-0000-0000-000079020000}"/>
    <cellStyle name="40% - Accent5 2 2" xfId="635" xr:uid="{00000000-0005-0000-0000-00007A020000}"/>
    <cellStyle name="40% - Accent5 2 2 2" xfId="636" xr:uid="{00000000-0005-0000-0000-00007B020000}"/>
    <cellStyle name="40% - Accent5 2 2 2 2" xfId="637" xr:uid="{00000000-0005-0000-0000-00007C020000}"/>
    <cellStyle name="40% - Accent5 2 2 2 2 2" xfId="638" xr:uid="{00000000-0005-0000-0000-00007D020000}"/>
    <cellStyle name="40% - Accent5 2 2 2 2 2 2" xfId="1675" xr:uid="{ED0F823A-5B32-4F0A-BCC0-9F5BDC1FEDCD}"/>
    <cellStyle name="40% - Accent5 2 2 2 2 3" xfId="1258" xr:uid="{61308EDB-22DE-4572-B3D9-8D585DED04CE}"/>
    <cellStyle name="40% - Accent5 2 2 2 3" xfId="639" xr:uid="{00000000-0005-0000-0000-00007E020000}"/>
    <cellStyle name="40% - Accent5 2 2 2 3 2" xfId="1467" xr:uid="{5B84BAD0-2B52-4184-9FD1-158382A4C06A}"/>
    <cellStyle name="40% - Accent5 2 2 2 4" xfId="1049" xr:uid="{5C5F99D7-8D13-478B-AD49-2289721E8B83}"/>
    <cellStyle name="40% - Accent5 2 2 3" xfId="640" xr:uid="{00000000-0005-0000-0000-00007F020000}"/>
    <cellStyle name="40% - Accent5 2 2 3 2" xfId="641" xr:uid="{00000000-0005-0000-0000-000080020000}"/>
    <cellStyle name="40% - Accent5 2 2 3 2 2" xfId="1571" xr:uid="{A43853DE-7830-45C8-9781-A10C9ED434A5}"/>
    <cellStyle name="40% - Accent5 2 2 3 3" xfId="1154" xr:uid="{2CFB637F-7DC5-4A02-BB4E-E2216AB9EC53}"/>
    <cellStyle name="40% - Accent5 2 2 4" xfId="642" xr:uid="{00000000-0005-0000-0000-000081020000}"/>
    <cellStyle name="40% - Accent5 2 2 4 2" xfId="1363" xr:uid="{AFB534E3-1BAC-4716-ABA8-9E7A18A3960E}"/>
    <cellStyle name="40% - Accent5 2 2 5" xfId="944" xr:uid="{CD55D615-751E-491E-8169-BF3A6A74BF6B}"/>
    <cellStyle name="40% - Accent5 2 3" xfId="643" xr:uid="{00000000-0005-0000-0000-000082020000}"/>
    <cellStyle name="40% - Accent5 2 3 2" xfId="644" xr:uid="{00000000-0005-0000-0000-000083020000}"/>
    <cellStyle name="40% - Accent5 2 3 2 2" xfId="645" xr:uid="{00000000-0005-0000-0000-000084020000}"/>
    <cellStyle name="40% - Accent5 2 3 2 2 2" xfId="1623" xr:uid="{3B123772-0453-4B74-B66F-C8561A2A4647}"/>
    <cellStyle name="40% - Accent5 2 3 2 3" xfId="1206" xr:uid="{25E6F96D-C6D9-42F3-B90E-E0B381682FC8}"/>
    <cellStyle name="40% - Accent5 2 3 3" xfId="646" xr:uid="{00000000-0005-0000-0000-000085020000}"/>
    <cellStyle name="40% - Accent5 2 3 3 2" xfId="1415" xr:uid="{32696445-42F5-4128-AAAD-B470697C60D6}"/>
    <cellStyle name="40% - Accent5 2 3 4" xfId="997" xr:uid="{B8F83CC4-705B-4CD9-AEF3-8498FAE8354B}"/>
    <cellStyle name="40% - Accent5 2 4" xfId="647" xr:uid="{00000000-0005-0000-0000-000086020000}"/>
    <cellStyle name="40% - Accent5 2 4 2" xfId="648" xr:uid="{00000000-0005-0000-0000-000087020000}"/>
    <cellStyle name="40% - Accent5 2 4 2 2" xfId="1519" xr:uid="{D4948D23-3E7B-4666-B2A8-63AA17454EBE}"/>
    <cellStyle name="40% - Accent5 2 4 3" xfId="1102" xr:uid="{DFDA9274-629E-4182-8509-80C5DF74E979}"/>
    <cellStyle name="40% - Accent5 2 5" xfId="649" xr:uid="{00000000-0005-0000-0000-000088020000}"/>
    <cellStyle name="40% - Accent5 2 5 2" xfId="1311" xr:uid="{B103E8A1-F11B-4EC4-800B-556B9E1D5A4D}"/>
    <cellStyle name="40% - Accent5 2 6" xfId="891" xr:uid="{CE050914-5B9E-4290-923B-8CDF69614B49}"/>
    <cellStyle name="40% - Accent5 3" xfId="650" xr:uid="{00000000-0005-0000-0000-000089020000}"/>
    <cellStyle name="40% - Accent5 3 2" xfId="651" xr:uid="{00000000-0005-0000-0000-00008A020000}"/>
    <cellStyle name="40% - Accent5 3 2 2" xfId="652" xr:uid="{00000000-0005-0000-0000-00008B020000}"/>
    <cellStyle name="40% - Accent5 3 2 2 2" xfId="653" xr:uid="{00000000-0005-0000-0000-00008C020000}"/>
    <cellStyle name="40% - Accent5 3 2 2 2 2" xfId="654" xr:uid="{00000000-0005-0000-0000-00008D020000}"/>
    <cellStyle name="40% - Accent5 3 2 2 2 2 2" xfId="1688" xr:uid="{377DB274-A806-4809-A031-73ABFE1E329D}"/>
    <cellStyle name="40% - Accent5 3 2 2 2 3" xfId="1271" xr:uid="{6ED04496-451C-4028-982A-30F6B9CA3D12}"/>
    <cellStyle name="40% - Accent5 3 2 2 3" xfId="655" xr:uid="{00000000-0005-0000-0000-00008E020000}"/>
    <cellStyle name="40% - Accent5 3 2 2 3 2" xfId="1480" xr:uid="{A55409DF-67A8-4E7A-9775-865DCB363D0C}"/>
    <cellStyle name="40% - Accent5 3 2 2 4" xfId="1062" xr:uid="{BE84CF04-91BE-4D52-9616-3E873C05FCC6}"/>
    <cellStyle name="40% - Accent5 3 2 3" xfId="656" xr:uid="{00000000-0005-0000-0000-00008F020000}"/>
    <cellStyle name="40% - Accent5 3 2 3 2" xfId="657" xr:uid="{00000000-0005-0000-0000-000090020000}"/>
    <cellStyle name="40% - Accent5 3 2 3 2 2" xfId="1584" xr:uid="{03122348-71D9-4F89-97CB-4BF45C5977D5}"/>
    <cellStyle name="40% - Accent5 3 2 3 3" xfId="1167" xr:uid="{2C0A9825-783D-4A85-828C-84196156A760}"/>
    <cellStyle name="40% - Accent5 3 2 4" xfId="658" xr:uid="{00000000-0005-0000-0000-000091020000}"/>
    <cellStyle name="40% - Accent5 3 2 4 2" xfId="1376" xr:uid="{EC9CFA76-E7FC-4FFF-855E-BEFD5FE93B62}"/>
    <cellStyle name="40% - Accent5 3 2 5" xfId="957" xr:uid="{99ACBA9E-C8FE-48EA-9E1C-1682C0E10F64}"/>
    <cellStyle name="40% - Accent5 3 3" xfId="659" xr:uid="{00000000-0005-0000-0000-000092020000}"/>
    <cellStyle name="40% - Accent5 3 3 2" xfId="660" xr:uid="{00000000-0005-0000-0000-000093020000}"/>
    <cellStyle name="40% - Accent5 3 3 2 2" xfId="661" xr:uid="{00000000-0005-0000-0000-000094020000}"/>
    <cellStyle name="40% - Accent5 3 3 2 2 2" xfId="1636" xr:uid="{0B9D2D1D-2BD1-43F9-AE20-C268A7B747ED}"/>
    <cellStyle name="40% - Accent5 3 3 2 3" xfId="1219" xr:uid="{C9E3034A-9624-4AA1-8417-F25F90EA463C}"/>
    <cellStyle name="40% - Accent5 3 3 3" xfId="662" xr:uid="{00000000-0005-0000-0000-000095020000}"/>
    <cellStyle name="40% - Accent5 3 3 3 2" xfId="1428" xr:uid="{A225B0A6-F56C-44C1-8A8A-54DAE6821443}"/>
    <cellStyle name="40% - Accent5 3 3 4" xfId="1010" xr:uid="{8D253482-7A28-4209-8618-327CF8F1646F}"/>
    <cellStyle name="40% - Accent5 3 4" xfId="663" xr:uid="{00000000-0005-0000-0000-000096020000}"/>
    <cellStyle name="40% - Accent5 3 4 2" xfId="664" xr:uid="{00000000-0005-0000-0000-000097020000}"/>
    <cellStyle name="40% - Accent5 3 4 2 2" xfId="1532" xr:uid="{8985B72F-87A6-4F3D-BE04-991E1892D999}"/>
    <cellStyle name="40% - Accent5 3 4 3" xfId="1115" xr:uid="{1FD7AFFE-02BD-422E-9A4A-61088B3D1879}"/>
    <cellStyle name="40% - Accent5 3 5" xfId="665" xr:uid="{00000000-0005-0000-0000-000098020000}"/>
    <cellStyle name="40% - Accent5 3 5 2" xfId="1324" xr:uid="{0C19C6A8-F331-42BF-A5D4-AEC5B491312A}"/>
    <cellStyle name="40% - Accent5 3 6" xfId="904" xr:uid="{2337E409-0330-413F-88A6-3348F5A47D48}"/>
    <cellStyle name="40% - Accent5 4" xfId="666" xr:uid="{00000000-0005-0000-0000-000099020000}"/>
    <cellStyle name="40% - Accent5 4 2" xfId="667" xr:uid="{00000000-0005-0000-0000-00009A020000}"/>
    <cellStyle name="40% - Accent5 4 2 2" xfId="668" xr:uid="{00000000-0005-0000-0000-00009B020000}"/>
    <cellStyle name="40% - Accent5 4 2 2 2" xfId="669" xr:uid="{00000000-0005-0000-0000-00009C020000}"/>
    <cellStyle name="40% - Accent5 4 2 2 2 2" xfId="1649" xr:uid="{9A61A4F6-501D-42CE-84DC-5D5FECB7F23B}"/>
    <cellStyle name="40% - Accent5 4 2 2 3" xfId="1232" xr:uid="{53C8C253-1DB5-4A74-898B-02F3734728B4}"/>
    <cellStyle name="40% - Accent5 4 2 3" xfId="670" xr:uid="{00000000-0005-0000-0000-00009D020000}"/>
    <cellStyle name="40% - Accent5 4 2 3 2" xfId="1441" xr:uid="{C4618BCA-8681-4246-812F-77069BB887F1}"/>
    <cellStyle name="40% - Accent5 4 2 4" xfId="1023" xr:uid="{E8DFA4AF-0510-429B-90D8-20D2967A531F}"/>
    <cellStyle name="40% - Accent5 4 3" xfId="671" xr:uid="{00000000-0005-0000-0000-00009E020000}"/>
    <cellStyle name="40% - Accent5 4 3 2" xfId="672" xr:uid="{00000000-0005-0000-0000-00009F020000}"/>
    <cellStyle name="40% - Accent5 4 3 2 2" xfId="1545" xr:uid="{DC9E3603-E354-4321-8C81-A98F7CA8D560}"/>
    <cellStyle name="40% - Accent5 4 3 3" xfId="1128" xr:uid="{5251E8EF-A63B-4CB9-9BA6-0E4674382263}"/>
    <cellStyle name="40% - Accent5 4 4" xfId="673" xr:uid="{00000000-0005-0000-0000-0000A0020000}"/>
    <cellStyle name="40% - Accent5 4 4 2" xfId="1337" xr:uid="{5E245A80-0B5D-4966-8589-76E1DC99CE49}"/>
    <cellStyle name="40% - Accent5 4 5" xfId="917" xr:uid="{489F2F09-DFB0-4124-AEEB-D4C56575D3DC}"/>
    <cellStyle name="40% - Accent5 5" xfId="674" xr:uid="{00000000-0005-0000-0000-0000A1020000}"/>
    <cellStyle name="40% - Accent5 5 2" xfId="675" xr:uid="{00000000-0005-0000-0000-0000A2020000}"/>
    <cellStyle name="40% - Accent5 5 2 2" xfId="676" xr:uid="{00000000-0005-0000-0000-0000A3020000}"/>
    <cellStyle name="40% - Accent5 5 2 2 2" xfId="677" xr:uid="{00000000-0005-0000-0000-0000A4020000}"/>
    <cellStyle name="40% - Accent5 5 2 2 2 2" xfId="1661" xr:uid="{E7C65D3F-46F5-4D15-ADDD-3416476BA3E5}"/>
    <cellStyle name="40% - Accent5 5 2 2 3" xfId="1244" xr:uid="{FB2486A1-023F-4236-B150-BF4B9D911C5D}"/>
    <cellStyle name="40% - Accent5 5 2 3" xfId="678" xr:uid="{00000000-0005-0000-0000-0000A5020000}"/>
    <cellStyle name="40% - Accent5 5 2 3 2" xfId="1453" xr:uid="{6CABF311-A3CD-4152-A439-EAA80AA4F7C7}"/>
    <cellStyle name="40% - Accent5 5 2 4" xfId="1035" xr:uid="{121ED071-1FA3-4537-A2AC-E016248216F9}"/>
    <cellStyle name="40% - Accent5 5 3" xfId="679" xr:uid="{00000000-0005-0000-0000-0000A6020000}"/>
    <cellStyle name="40% - Accent5 5 3 2" xfId="680" xr:uid="{00000000-0005-0000-0000-0000A7020000}"/>
    <cellStyle name="40% - Accent5 5 3 2 2" xfId="1557" xr:uid="{0D493DA1-7054-4651-8A8C-13078503E6C5}"/>
    <cellStyle name="40% - Accent5 5 3 3" xfId="1140" xr:uid="{0FE70269-0F68-49A8-A27E-5A1D1EA9EFF0}"/>
    <cellStyle name="40% - Accent5 5 4" xfId="681" xr:uid="{00000000-0005-0000-0000-0000A8020000}"/>
    <cellStyle name="40% - Accent5 5 4 2" xfId="1349" xr:uid="{96674293-9AB5-41D1-B0A2-38FDCF645024}"/>
    <cellStyle name="40% - Accent5 5 5" xfId="930" xr:uid="{17C30094-138A-4E87-BAF0-73EFC8EC0AB7}"/>
    <cellStyle name="40% - Accent5 6" xfId="682" xr:uid="{00000000-0005-0000-0000-0000A9020000}"/>
    <cellStyle name="40% - Accent5 6 2" xfId="683" xr:uid="{00000000-0005-0000-0000-0000AA020000}"/>
    <cellStyle name="40% - Accent5 6 2 2" xfId="684" xr:uid="{00000000-0005-0000-0000-0000AB020000}"/>
    <cellStyle name="40% - Accent5 6 2 2 2" xfId="1597" xr:uid="{943F4698-4EDC-46EE-AFE7-73F557172134}"/>
    <cellStyle name="40% - Accent5 6 2 3" xfId="1180" xr:uid="{90AD3C7C-51DC-48C5-B632-06735A77EE46}"/>
    <cellStyle name="40% - Accent5 6 3" xfId="685" xr:uid="{00000000-0005-0000-0000-0000AC020000}"/>
    <cellStyle name="40% - Accent5 6 3 2" xfId="1389" xr:uid="{86117D39-4EEA-4C09-A1AC-10571BAE9D73}"/>
    <cellStyle name="40% - Accent5 6 4" xfId="970" xr:uid="{943A94E8-5B23-4C9C-A5A5-10EF9E2AE855}"/>
    <cellStyle name="40% - Accent5 7" xfId="686" xr:uid="{00000000-0005-0000-0000-0000AD020000}"/>
    <cellStyle name="40% - Accent5 7 2" xfId="687" xr:uid="{00000000-0005-0000-0000-0000AE020000}"/>
    <cellStyle name="40% - Accent5 7 2 2" xfId="688" xr:uid="{00000000-0005-0000-0000-0000AF020000}"/>
    <cellStyle name="40% - Accent5 7 2 2 2" xfId="1609" xr:uid="{2AAC97A1-54BE-453D-8060-BDE353BBC05D}"/>
    <cellStyle name="40% - Accent5 7 2 3" xfId="1192" xr:uid="{D1AC48D2-FFC4-437D-922C-AFA7DBFC65D9}"/>
    <cellStyle name="40% - Accent5 7 3" xfId="689" xr:uid="{00000000-0005-0000-0000-0000B0020000}"/>
    <cellStyle name="40% - Accent5 7 3 2" xfId="1401" xr:uid="{9374A321-7D30-4DD3-97EC-8E0C7E8492D4}"/>
    <cellStyle name="40% - Accent5 7 4" xfId="983" xr:uid="{595E16D8-419A-481E-B0F9-7683D0D50941}"/>
    <cellStyle name="40% - Accent5 8" xfId="690" xr:uid="{00000000-0005-0000-0000-0000B1020000}"/>
    <cellStyle name="40% - Accent5 8 2" xfId="691" xr:uid="{00000000-0005-0000-0000-0000B2020000}"/>
    <cellStyle name="40% - Accent5 8 2 2" xfId="1493" xr:uid="{115E0AD1-0EEF-4D18-AA33-B1A555B1F4F5}"/>
    <cellStyle name="40% - Accent5 8 3" xfId="1075" xr:uid="{3DDC39A5-DA7D-4BD9-A813-7A400C86B25E}"/>
    <cellStyle name="40% - Accent5 9" xfId="692" xr:uid="{00000000-0005-0000-0000-0000B3020000}"/>
    <cellStyle name="40% - Accent5 9 2" xfId="693" xr:uid="{00000000-0005-0000-0000-0000B4020000}"/>
    <cellStyle name="40% - Accent5 9 2 2" xfId="1505" xr:uid="{613839A9-8EE9-48ED-A750-6CC8B06459AF}"/>
    <cellStyle name="40% - Accent5 9 3" xfId="1088" xr:uid="{E312C6EC-F109-4F47-B113-73533B8D370A}"/>
    <cellStyle name="40% - Accent6" xfId="694" builtinId="51" customBuiltin="1"/>
    <cellStyle name="40% - Accent6 10" xfId="695" xr:uid="{00000000-0005-0000-0000-0000B6020000}"/>
    <cellStyle name="40% - Accent6 10 2" xfId="1286" xr:uid="{B90018B7-E792-43DC-9037-2A17A253D906}"/>
    <cellStyle name="40% - Accent6 11" xfId="696" xr:uid="{00000000-0005-0000-0000-0000B7020000}"/>
    <cellStyle name="40% - Accent6 11 2" xfId="1299" xr:uid="{8D5BE738-2E07-4EA1-8303-2D06CD458048}"/>
    <cellStyle name="40% - Accent6 12" xfId="878" xr:uid="{73066C45-2C18-4EBF-AAF5-F04C09881DE8}"/>
    <cellStyle name="40% - Accent6 2" xfId="697" xr:uid="{00000000-0005-0000-0000-0000B8020000}"/>
    <cellStyle name="40% - Accent6 2 2" xfId="698" xr:uid="{00000000-0005-0000-0000-0000B9020000}"/>
    <cellStyle name="40% - Accent6 2 2 2" xfId="699" xr:uid="{00000000-0005-0000-0000-0000BA020000}"/>
    <cellStyle name="40% - Accent6 2 2 2 2" xfId="700" xr:uid="{00000000-0005-0000-0000-0000BB020000}"/>
    <cellStyle name="40% - Accent6 2 2 2 2 2" xfId="701" xr:uid="{00000000-0005-0000-0000-0000BC020000}"/>
    <cellStyle name="40% - Accent6 2 2 2 2 2 2" xfId="1677" xr:uid="{19C61AD7-9C4E-4A8D-AC6B-DC37FFBC8BF0}"/>
    <cellStyle name="40% - Accent6 2 2 2 2 3" xfId="1260" xr:uid="{7CBD51F0-65DB-4949-AEC4-CD2D45A94AD4}"/>
    <cellStyle name="40% - Accent6 2 2 2 3" xfId="702" xr:uid="{00000000-0005-0000-0000-0000BD020000}"/>
    <cellStyle name="40% - Accent6 2 2 2 3 2" xfId="1469" xr:uid="{8C0C17CE-0E6F-4CB2-9202-2AB4ABDC9A4D}"/>
    <cellStyle name="40% - Accent6 2 2 2 4" xfId="1051" xr:uid="{EF9A3501-9D3E-4984-84B4-079C1D0067EC}"/>
    <cellStyle name="40% - Accent6 2 2 3" xfId="703" xr:uid="{00000000-0005-0000-0000-0000BE020000}"/>
    <cellStyle name="40% - Accent6 2 2 3 2" xfId="704" xr:uid="{00000000-0005-0000-0000-0000BF020000}"/>
    <cellStyle name="40% - Accent6 2 2 3 2 2" xfId="1573" xr:uid="{7DA75AA5-F69D-4555-9B5A-90ECC2C895B8}"/>
    <cellStyle name="40% - Accent6 2 2 3 3" xfId="1156" xr:uid="{F0EB01B8-84A3-4A0C-8125-6E39EDF5096F}"/>
    <cellStyle name="40% - Accent6 2 2 4" xfId="705" xr:uid="{00000000-0005-0000-0000-0000C0020000}"/>
    <cellStyle name="40% - Accent6 2 2 4 2" xfId="1365" xr:uid="{9BDBA4A0-22FF-4FFC-AF86-4400863D4ACF}"/>
    <cellStyle name="40% - Accent6 2 2 5" xfId="946" xr:uid="{307E1F74-6314-407A-A769-D3AC6D6D20C8}"/>
    <cellStyle name="40% - Accent6 2 3" xfId="706" xr:uid="{00000000-0005-0000-0000-0000C1020000}"/>
    <cellStyle name="40% - Accent6 2 3 2" xfId="707" xr:uid="{00000000-0005-0000-0000-0000C2020000}"/>
    <cellStyle name="40% - Accent6 2 3 2 2" xfId="708" xr:uid="{00000000-0005-0000-0000-0000C3020000}"/>
    <cellStyle name="40% - Accent6 2 3 2 2 2" xfId="1625" xr:uid="{C8EC326C-3BE5-4E22-AA77-BBE1A75EDB4D}"/>
    <cellStyle name="40% - Accent6 2 3 2 3" xfId="1208" xr:uid="{9EB9BFE6-F29C-44BA-BCA9-3638059A06E9}"/>
    <cellStyle name="40% - Accent6 2 3 3" xfId="709" xr:uid="{00000000-0005-0000-0000-0000C4020000}"/>
    <cellStyle name="40% - Accent6 2 3 3 2" xfId="1417" xr:uid="{D23E8B80-3047-426D-AB47-DC5D39BB451D}"/>
    <cellStyle name="40% - Accent6 2 3 4" xfId="999" xr:uid="{EA5D0D53-2163-45C6-88FE-A0584B3E9D40}"/>
    <cellStyle name="40% - Accent6 2 4" xfId="710" xr:uid="{00000000-0005-0000-0000-0000C5020000}"/>
    <cellStyle name="40% - Accent6 2 4 2" xfId="711" xr:uid="{00000000-0005-0000-0000-0000C6020000}"/>
    <cellStyle name="40% - Accent6 2 4 2 2" xfId="1521" xr:uid="{4B1FFF8E-724B-4E77-BAB4-FF084CA35E39}"/>
    <cellStyle name="40% - Accent6 2 4 3" xfId="1104" xr:uid="{3399D832-F177-4DEE-8844-AE893F4AD01B}"/>
    <cellStyle name="40% - Accent6 2 5" xfId="712" xr:uid="{00000000-0005-0000-0000-0000C7020000}"/>
    <cellStyle name="40% - Accent6 2 5 2" xfId="1313" xr:uid="{B31D6BAF-6759-4254-913C-F3F9046181B6}"/>
    <cellStyle name="40% - Accent6 2 6" xfId="893" xr:uid="{133523FC-4EA7-496E-8F7E-AC8530B64001}"/>
    <cellStyle name="40% - Accent6 3" xfId="713" xr:uid="{00000000-0005-0000-0000-0000C8020000}"/>
    <cellStyle name="40% - Accent6 3 2" xfId="714" xr:uid="{00000000-0005-0000-0000-0000C9020000}"/>
    <cellStyle name="40% - Accent6 3 2 2" xfId="715" xr:uid="{00000000-0005-0000-0000-0000CA020000}"/>
    <cellStyle name="40% - Accent6 3 2 2 2" xfId="716" xr:uid="{00000000-0005-0000-0000-0000CB020000}"/>
    <cellStyle name="40% - Accent6 3 2 2 2 2" xfId="717" xr:uid="{00000000-0005-0000-0000-0000CC020000}"/>
    <cellStyle name="40% - Accent6 3 2 2 2 2 2" xfId="1690" xr:uid="{503EAA6A-ACE9-4865-8EBC-88D58FD1210C}"/>
    <cellStyle name="40% - Accent6 3 2 2 2 3" xfId="1273" xr:uid="{291EF87B-CB82-44E1-B708-6D0DFFFE616F}"/>
    <cellStyle name="40% - Accent6 3 2 2 3" xfId="718" xr:uid="{00000000-0005-0000-0000-0000CD020000}"/>
    <cellStyle name="40% - Accent6 3 2 2 3 2" xfId="1482" xr:uid="{239AAACC-44CD-4DE8-9C53-019200AC9497}"/>
    <cellStyle name="40% - Accent6 3 2 2 4" xfId="1064" xr:uid="{656B2216-8F0D-4D8E-9E09-7BE57F6C1B53}"/>
    <cellStyle name="40% - Accent6 3 2 3" xfId="719" xr:uid="{00000000-0005-0000-0000-0000CE020000}"/>
    <cellStyle name="40% - Accent6 3 2 3 2" xfId="720" xr:uid="{00000000-0005-0000-0000-0000CF020000}"/>
    <cellStyle name="40% - Accent6 3 2 3 2 2" xfId="1586" xr:uid="{E9C919F4-8670-4AD3-87B9-89CC8C6CBF01}"/>
    <cellStyle name="40% - Accent6 3 2 3 3" xfId="1169" xr:uid="{7382B348-19B0-4B01-AD01-C3EA1D190805}"/>
    <cellStyle name="40% - Accent6 3 2 4" xfId="721" xr:uid="{00000000-0005-0000-0000-0000D0020000}"/>
    <cellStyle name="40% - Accent6 3 2 4 2" xfId="1378" xr:uid="{7E9D11E1-5209-4708-89F9-BB85BC6DADC7}"/>
    <cellStyle name="40% - Accent6 3 2 5" xfId="959" xr:uid="{FE83D969-D238-41F1-BFEF-B114C20AF050}"/>
    <cellStyle name="40% - Accent6 3 3" xfId="722" xr:uid="{00000000-0005-0000-0000-0000D1020000}"/>
    <cellStyle name="40% - Accent6 3 3 2" xfId="723" xr:uid="{00000000-0005-0000-0000-0000D2020000}"/>
    <cellStyle name="40% - Accent6 3 3 2 2" xfId="724" xr:uid="{00000000-0005-0000-0000-0000D3020000}"/>
    <cellStyle name="40% - Accent6 3 3 2 2 2" xfId="1638" xr:uid="{B2BB7975-A264-4282-A8A4-3F11AF65977D}"/>
    <cellStyle name="40% - Accent6 3 3 2 3" xfId="1221" xr:uid="{C7AB5BA9-33AE-4D73-A24A-BCF842BD9B8C}"/>
    <cellStyle name="40% - Accent6 3 3 3" xfId="725" xr:uid="{00000000-0005-0000-0000-0000D4020000}"/>
    <cellStyle name="40% - Accent6 3 3 3 2" xfId="1430" xr:uid="{05D2CA0D-6704-4FFA-B5E8-1F3F29F46832}"/>
    <cellStyle name="40% - Accent6 3 3 4" xfId="1012" xr:uid="{FABBFD8E-F1B9-48CE-8FD4-583499ED1312}"/>
    <cellStyle name="40% - Accent6 3 4" xfId="726" xr:uid="{00000000-0005-0000-0000-0000D5020000}"/>
    <cellStyle name="40% - Accent6 3 4 2" xfId="727" xr:uid="{00000000-0005-0000-0000-0000D6020000}"/>
    <cellStyle name="40% - Accent6 3 4 2 2" xfId="1534" xr:uid="{C0E435AA-6E5A-4E80-BFCB-024E14B11724}"/>
    <cellStyle name="40% - Accent6 3 4 3" xfId="1117" xr:uid="{46D2A3B9-B1A4-4CEC-977A-2FA44EB044AE}"/>
    <cellStyle name="40% - Accent6 3 5" xfId="728" xr:uid="{00000000-0005-0000-0000-0000D7020000}"/>
    <cellStyle name="40% - Accent6 3 5 2" xfId="1326" xr:uid="{A1011F20-46EF-4E00-B5F6-E077C06E5AE7}"/>
    <cellStyle name="40% - Accent6 3 6" xfId="906" xr:uid="{E086E689-D37A-46F0-81AC-7651D9CDD5CE}"/>
    <cellStyle name="40% - Accent6 4" xfId="729" xr:uid="{00000000-0005-0000-0000-0000D8020000}"/>
    <cellStyle name="40% - Accent6 4 2" xfId="730" xr:uid="{00000000-0005-0000-0000-0000D9020000}"/>
    <cellStyle name="40% - Accent6 4 2 2" xfId="731" xr:uid="{00000000-0005-0000-0000-0000DA020000}"/>
    <cellStyle name="40% - Accent6 4 2 2 2" xfId="732" xr:uid="{00000000-0005-0000-0000-0000DB020000}"/>
    <cellStyle name="40% - Accent6 4 2 2 2 2" xfId="1651" xr:uid="{AF9D2B4E-64FD-48E3-89B8-3B000DE25DDE}"/>
    <cellStyle name="40% - Accent6 4 2 2 3" xfId="1234" xr:uid="{0F40723F-8168-41C3-9846-4E6B8EE573F4}"/>
    <cellStyle name="40% - Accent6 4 2 3" xfId="733" xr:uid="{00000000-0005-0000-0000-0000DC020000}"/>
    <cellStyle name="40% - Accent6 4 2 3 2" xfId="1443" xr:uid="{A4FD037F-8664-40B4-A026-0B25661857F1}"/>
    <cellStyle name="40% - Accent6 4 2 4" xfId="1025" xr:uid="{6BB38486-875A-4229-BEDC-507C93DECE44}"/>
    <cellStyle name="40% - Accent6 4 3" xfId="734" xr:uid="{00000000-0005-0000-0000-0000DD020000}"/>
    <cellStyle name="40% - Accent6 4 3 2" xfId="735" xr:uid="{00000000-0005-0000-0000-0000DE020000}"/>
    <cellStyle name="40% - Accent6 4 3 2 2" xfId="1547" xr:uid="{9DC9D646-C652-495A-AB4B-8D13D65DE22C}"/>
    <cellStyle name="40% - Accent6 4 3 3" xfId="1130" xr:uid="{0BBDBEF3-E9DD-43A6-9751-941A7909332D}"/>
    <cellStyle name="40% - Accent6 4 4" xfId="736" xr:uid="{00000000-0005-0000-0000-0000DF020000}"/>
    <cellStyle name="40% - Accent6 4 4 2" xfId="1339" xr:uid="{E98D410D-8EBA-4B96-9327-DD28612C4B33}"/>
    <cellStyle name="40% - Accent6 4 5" xfId="919" xr:uid="{F8F1BBA1-5427-4C8C-B898-50A073866EDB}"/>
    <cellStyle name="40% - Accent6 5" xfId="737" xr:uid="{00000000-0005-0000-0000-0000E0020000}"/>
    <cellStyle name="40% - Accent6 5 2" xfId="738" xr:uid="{00000000-0005-0000-0000-0000E1020000}"/>
    <cellStyle name="40% - Accent6 5 2 2" xfId="739" xr:uid="{00000000-0005-0000-0000-0000E2020000}"/>
    <cellStyle name="40% - Accent6 5 2 2 2" xfId="740" xr:uid="{00000000-0005-0000-0000-0000E3020000}"/>
    <cellStyle name="40% - Accent6 5 2 2 2 2" xfId="1663" xr:uid="{2FDE06A6-BED1-489A-A695-B24ED8779312}"/>
    <cellStyle name="40% - Accent6 5 2 2 3" xfId="1246" xr:uid="{0053F216-893B-43D6-9961-D619B72DD919}"/>
    <cellStyle name="40% - Accent6 5 2 3" xfId="741" xr:uid="{00000000-0005-0000-0000-0000E4020000}"/>
    <cellStyle name="40% - Accent6 5 2 3 2" xfId="1455" xr:uid="{BDD2E7DF-E69F-48A7-BB8D-C4E9A487C42F}"/>
    <cellStyle name="40% - Accent6 5 2 4" xfId="1037" xr:uid="{FEDB8550-C7EE-4E81-90AD-AC46A47C92B7}"/>
    <cellStyle name="40% - Accent6 5 3" xfId="742" xr:uid="{00000000-0005-0000-0000-0000E5020000}"/>
    <cellStyle name="40% - Accent6 5 3 2" xfId="743" xr:uid="{00000000-0005-0000-0000-0000E6020000}"/>
    <cellStyle name="40% - Accent6 5 3 2 2" xfId="1559" xr:uid="{C08BAB49-1235-4023-8E9A-C66A4134B94A}"/>
    <cellStyle name="40% - Accent6 5 3 3" xfId="1142" xr:uid="{BCC27836-10DA-444C-8D43-1572C73EEB39}"/>
    <cellStyle name="40% - Accent6 5 4" xfId="744" xr:uid="{00000000-0005-0000-0000-0000E7020000}"/>
    <cellStyle name="40% - Accent6 5 4 2" xfId="1351" xr:uid="{9B5D6358-AE4F-4EB9-8BFA-B1B18CCE8AE2}"/>
    <cellStyle name="40% - Accent6 5 5" xfId="932" xr:uid="{70046CC5-61D9-41AC-87F4-ED46E3A30481}"/>
    <cellStyle name="40% - Accent6 6" xfId="745" xr:uid="{00000000-0005-0000-0000-0000E8020000}"/>
    <cellStyle name="40% - Accent6 6 2" xfId="746" xr:uid="{00000000-0005-0000-0000-0000E9020000}"/>
    <cellStyle name="40% - Accent6 6 2 2" xfId="747" xr:uid="{00000000-0005-0000-0000-0000EA020000}"/>
    <cellStyle name="40% - Accent6 6 2 2 2" xfId="1599" xr:uid="{96368302-FDA0-4088-AEE7-8577CCCE53C4}"/>
    <cellStyle name="40% - Accent6 6 2 3" xfId="1182" xr:uid="{F0D8BFD0-34AE-4EFB-8882-0A8EAA5766DA}"/>
    <cellStyle name="40% - Accent6 6 3" xfId="748" xr:uid="{00000000-0005-0000-0000-0000EB020000}"/>
    <cellStyle name="40% - Accent6 6 3 2" xfId="1391" xr:uid="{86DE73D4-744A-4C07-A285-51B7E7EA1502}"/>
    <cellStyle name="40% - Accent6 6 4" xfId="972" xr:uid="{4A19A5EE-B4D3-4B22-B008-5C3DEABB0DBE}"/>
    <cellStyle name="40% - Accent6 7" xfId="749" xr:uid="{00000000-0005-0000-0000-0000EC020000}"/>
    <cellStyle name="40% - Accent6 7 2" xfId="750" xr:uid="{00000000-0005-0000-0000-0000ED020000}"/>
    <cellStyle name="40% - Accent6 7 2 2" xfId="751" xr:uid="{00000000-0005-0000-0000-0000EE020000}"/>
    <cellStyle name="40% - Accent6 7 2 2 2" xfId="1611" xr:uid="{31F0B18B-5751-4127-B782-26538FCD13C1}"/>
    <cellStyle name="40% - Accent6 7 2 3" xfId="1194" xr:uid="{AE409546-6D48-4134-80B0-EC5A75B7F778}"/>
    <cellStyle name="40% - Accent6 7 3" xfId="752" xr:uid="{00000000-0005-0000-0000-0000EF020000}"/>
    <cellStyle name="40% - Accent6 7 3 2" xfId="1403" xr:uid="{724559FB-5F57-4542-8BF8-C9D112B7C27A}"/>
    <cellStyle name="40% - Accent6 7 4" xfId="985" xr:uid="{2055E131-155B-4A69-9B10-371BD7C11E36}"/>
    <cellStyle name="40% - Accent6 8" xfId="753" xr:uid="{00000000-0005-0000-0000-0000F0020000}"/>
    <cellStyle name="40% - Accent6 8 2" xfId="754" xr:uid="{00000000-0005-0000-0000-0000F1020000}"/>
    <cellStyle name="40% - Accent6 8 2 2" xfId="1495" xr:uid="{5A8D0FED-5165-4583-A3C3-991CCA67E321}"/>
    <cellStyle name="40% - Accent6 8 3" xfId="1077" xr:uid="{04C87ACD-2BED-4335-B8F2-295A005E72CC}"/>
    <cellStyle name="40% - Accent6 9" xfId="755" xr:uid="{00000000-0005-0000-0000-0000F2020000}"/>
    <cellStyle name="40% - Accent6 9 2" xfId="756" xr:uid="{00000000-0005-0000-0000-0000F3020000}"/>
    <cellStyle name="40% - Accent6 9 2 2" xfId="1507" xr:uid="{E3E041A0-345D-4388-9BB1-7C426DBFF7B6}"/>
    <cellStyle name="40% - Accent6 9 3" xfId="1090" xr:uid="{933D5463-97A8-4ADE-A96C-B9B54A3C6FAC}"/>
    <cellStyle name="60% - Accent1" xfId="757" builtinId="32" customBuiltin="1"/>
    <cellStyle name="60% - Accent2" xfId="758" builtinId="36" customBuiltin="1"/>
    <cellStyle name="60% - Accent3" xfId="759" builtinId="40" customBuiltin="1"/>
    <cellStyle name="60% - Accent4" xfId="760" builtinId="44" customBuiltin="1"/>
    <cellStyle name="60% - Accent5" xfId="761" builtinId="48" customBuiltin="1"/>
    <cellStyle name="60% - Accent6" xfId="762" builtinId="52" customBuiltin="1"/>
    <cellStyle name="Accent1" xfId="763" builtinId="29" customBuiltin="1"/>
    <cellStyle name="Accent2" xfId="764" builtinId="33" customBuiltin="1"/>
    <cellStyle name="Accent3" xfId="765" builtinId="37" customBuiltin="1"/>
    <cellStyle name="Accent4" xfId="766" builtinId="41" customBuiltin="1"/>
    <cellStyle name="Accent5" xfId="767" builtinId="45" customBuiltin="1"/>
    <cellStyle name="Accent6" xfId="768" builtinId="49" customBuiltin="1"/>
    <cellStyle name="Bad" xfId="769" builtinId="27" customBuiltin="1"/>
    <cellStyle name="Calculation" xfId="770" builtinId="22" customBuiltin="1"/>
    <cellStyle name="Check Cell" xfId="771" builtinId="23" customBuiltin="1"/>
    <cellStyle name="Comma" xfId="772" builtinId="3"/>
    <cellStyle name="Comma 2" xfId="773" xr:uid="{00000000-0005-0000-0000-000004030000}"/>
    <cellStyle name="Currency" xfId="774" builtinId="4"/>
    <cellStyle name="Currency 2" xfId="775" xr:uid="{00000000-0005-0000-0000-000006030000}"/>
    <cellStyle name="Currency 2 2" xfId="776" xr:uid="{00000000-0005-0000-0000-000007030000}"/>
    <cellStyle name="Currency 2 3" xfId="920" xr:uid="{5BCCB130-B55E-4CBF-A3BE-B82057316F04}"/>
    <cellStyle name="Currency 3" xfId="777" xr:uid="{00000000-0005-0000-0000-000008030000}"/>
    <cellStyle name="Currency 3 2" xfId="973" xr:uid="{9CB10F32-58A8-468D-BDBE-5D8DC2DC7682}"/>
    <cellStyle name="Currency 4" xfId="778" xr:uid="{00000000-0005-0000-0000-000009030000}"/>
    <cellStyle name="Currency 4 2" xfId="779" xr:uid="{00000000-0005-0000-0000-00000A030000}"/>
    <cellStyle name="Currency 4 3" xfId="1078" xr:uid="{01B92B25-CE89-485D-A41B-F5E064C05919}"/>
    <cellStyle name="Currency 5" xfId="780" xr:uid="{00000000-0005-0000-0000-00000B030000}"/>
    <cellStyle name="Currency 5 2" xfId="1287" xr:uid="{D02D56EF-077F-447D-9CA6-7AA5584B7363}"/>
    <cellStyle name="Currency 6" xfId="781" xr:uid="{00000000-0005-0000-0000-00000C030000}"/>
    <cellStyle name="Currency 7" xfId="866" xr:uid="{E1F4D473-6762-4335-864D-891874F9539D}"/>
    <cellStyle name="Explanatory Text" xfId="782" builtinId="53" customBuiltin="1"/>
    <cellStyle name="Good" xfId="783" builtinId="26" customBuiltin="1"/>
    <cellStyle name="Heading 1" xfId="784" builtinId="16" customBuiltin="1"/>
    <cellStyle name="Heading 2" xfId="785" builtinId="17" customBuiltin="1"/>
    <cellStyle name="Heading 3" xfId="786" builtinId="18" customBuiltin="1"/>
    <cellStyle name="Heading 4" xfId="787" builtinId="19" customBuiltin="1"/>
    <cellStyle name="Input" xfId="788" builtinId="20" customBuiltin="1"/>
    <cellStyle name="Linked Cell" xfId="789" builtinId="24" customBuiltin="1"/>
    <cellStyle name="Neutral" xfId="790" builtinId="28" customBuiltin="1"/>
    <cellStyle name="Normal" xfId="0" builtinId="0"/>
    <cellStyle name="Normal 2" xfId="791" xr:uid="{00000000-0005-0000-0000-000017030000}"/>
    <cellStyle name="Normal 2 2" xfId="879" xr:uid="{B54D326A-E959-41CD-A92F-CD021F271320}"/>
    <cellStyle name="Normal 3" xfId="792" xr:uid="{00000000-0005-0000-0000-000018030000}"/>
    <cellStyle name="Normal 4" xfId="865" xr:uid="{92F21DCF-58C3-44B3-A9B0-FE48062DCF25}"/>
    <cellStyle name="Note 2" xfId="793" xr:uid="{00000000-0005-0000-0000-000019030000}"/>
    <cellStyle name="Note 2 2" xfId="794" xr:uid="{00000000-0005-0000-0000-00001A030000}"/>
    <cellStyle name="Note 2 2 2" xfId="795" xr:uid="{00000000-0005-0000-0000-00001B030000}"/>
    <cellStyle name="Note 2 2 2 2" xfId="796" xr:uid="{00000000-0005-0000-0000-00001C030000}"/>
    <cellStyle name="Note 2 2 2 2 2" xfId="797" xr:uid="{00000000-0005-0000-0000-00001D030000}"/>
    <cellStyle name="Note 2 2 2 2 2 2" xfId="1664" xr:uid="{D1011111-1C6E-4898-8268-E4F2107EB894}"/>
    <cellStyle name="Note 2 2 2 2 3" xfId="1247" xr:uid="{079E8682-05C1-4089-8CBC-386693A3E7D7}"/>
    <cellStyle name="Note 2 2 2 3" xfId="798" xr:uid="{00000000-0005-0000-0000-00001E030000}"/>
    <cellStyle name="Note 2 2 2 3 2" xfId="1456" xr:uid="{9ED99402-B5AA-4C8F-85E8-AE3F2D895232}"/>
    <cellStyle name="Note 2 2 2 4" xfId="1038" xr:uid="{DC4ADEB8-9E3D-44BF-9554-AF9D86B18B3B}"/>
    <cellStyle name="Note 2 2 3" xfId="799" xr:uid="{00000000-0005-0000-0000-00001F030000}"/>
    <cellStyle name="Note 2 2 3 2" xfId="800" xr:uid="{00000000-0005-0000-0000-000020030000}"/>
    <cellStyle name="Note 2 2 3 2 2" xfId="1560" xr:uid="{EE3F4F80-3FD8-47C1-A961-3970E0A0A3E0}"/>
    <cellStyle name="Note 2 2 3 3" xfId="1143" xr:uid="{E6032CDB-9A53-48E6-BCBC-260141A197FA}"/>
    <cellStyle name="Note 2 2 4" xfId="801" xr:uid="{00000000-0005-0000-0000-000021030000}"/>
    <cellStyle name="Note 2 2 4 2" xfId="1352" xr:uid="{189743D3-3986-44DE-B3AC-529398E652FA}"/>
    <cellStyle name="Note 2 2 5" xfId="933" xr:uid="{85F0AEC8-FB7E-424B-A4C1-FD12E119CF5C}"/>
    <cellStyle name="Note 2 3" xfId="802" xr:uid="{00000000-0005-0000-0000-000022030000}"/>
    <cellStyle name="Note 2 3 2" xfId="803" xr:uid="{00000000-0005-0000-0000-000023030000}"/>
    <cellStyle name="Note 2 3 2 2" xfId="804" xr:uid="{00000000-0005-0000-0000-000024030000}"/>
    <cellStyle name="Note 2 3 2 2 2" xfId="1612" xr:uid="{7CAFD80F-0784-4189-8978-6A0DBC2530E8}"/>
    <cellStyle name="Note 2 3 2 3" xfId="1195" xr:uid="{4045F244-113E-48D4-875F-56DD10DA8D0D}"/>
    <cellStyle name="Note 2 3 3" xfId="805" xr:uid="{00000000-0005-0000-0000-000025030000}"/>
    <cellStyle name="Note 2 3 3 2" xfId="1404" xr:uid="{4EC3614E-3905-4CD1-A725-C21395238354}"/>
    <cellStyle name="Note 2 3 4" xfId="986" xr:uid="{BFB1A891-98B4-4CEA-9937-3DF87691EB16}"/>
    <cellStyle name="Note 2 4" xfId="806" xr:uid="{00000000-0005-0000-0000-000026030000}"/>
    <cellStyle name="Note 2 4 2" xfId="807" xr:uid="{00000000-0005-0000-0000-000027030000}"/>
    <cellStyle name="Note 2 4 2 2" xfId="1508" xr:uid="{C383483C-AA7F-4BC2-860B-53E3303BE5F1}"/>
    <cellStyle name="Note 2 4 3" xfId="1091" xr:uid="{CCC9491F-67E4-4723-A66B-2030726E5612}"/>
    <cellStyle name="Note 2 5" xfId="808" xr:uid="{00000000-0005-0000-0000-000028030000}"/>
    <cellStyle name="Note 2 5 2" xfId="1300" xr:uid="{E5AABDD1-957F-4CDA-8645-EE5CA9E2993F}"/>
    <cellStyle name="Note 2 6" xfId="880" xr:uid="{AC2B067F-EDF2-4FEF-BBD1-5D2A4DFC00E7}"/>
    <cellStyle name="Note 3" xfId="809" xr:uid="{00000000-0005-0000-0000-000029030000}"/>
    <cellStyle name="Note 3 2" xfId="810" xr:uid="{00000000-0005-0000-0000-00002A030000}"/>
    <cellStyle name="Note 3 2 2" xfId="811" xr:uid="{00000000-0005-0000-0000-00002B030000}"/>
    <cellStyle name="Note 3 2 2 2" xfId="812" xr:uid="{00000000-0005-0000-0000-00002C030000}"/>
    <cellStyle name="Note 3 2 2 2 2" xfId="813" xr:uid="{00000000-0005-0000-0000-00002D030000}"/>
    <cellStyle name="Note 3 2 2 2 2 2" xfId="1665" xr:uid="{A0E0F07C-E4EA-4A1A-A091-717C4F66E735}"/>
    <cellStyle name="Note 3 2 2 2 3" xfId="1248" xr:uid="{761C6407-ACE9-40AE-8508-81BF905635A1}"/>
    <cellStyle name="Note 3 2 2 3" xfId="814" xr:uid="{00000000-0005-0000-0000-00002E030000}"/>
    <cellStyle name="Note 3 2 2 3 2" xfId="1457" xr:uid="{6F98D3A0-2932-422E-8FDB-531EF3D12E74}"/>
    <cellStyle name="Note 3 2 2 4" xfId="1039" xr:uid="{4D11AC1B-2BA0-4142-963E-B142EAC79BDB}"/>
    <cellStyle name="Note 3 2 3" xfId="815" xr:uid="{00000000-0005-0000-0000-00002F030000}"/>
    <cellStyle name="Note 3 2 3 2" xfId="816" xr:uid="{00000000-0005-0000-0000-000030030000}"/>
    <cellStyle name="Note 3 2 3 2 2" xfId="1561" xr:uid="{05CE448B-6430-4744-9EA9-A5D5ECB0D3F0}"/>
    <cellStyle name="Note 3 2 3 3" xfId="1144" xr:uid="{E62162C9-31ED-4EE0-9453-8082386B8F61}"/>
    <cellStyle name="Note 3 2 4" xfId="817" xr:uid="{00000000-0005-0000-0000-000031030000}"/>
    <cellStyle name="Note 3 2 4 2" xfId="1353" xr:uid="{A3340F88-6268-419C-BB13-AD0A683C3D30}"/>
    <cellStyle name="Note 3 2 5" xfId="934" xr:uid="{49A97A00-2116-4FBC-A30C-F9A713BF2224}"/>
    <cellStyle name="Note 3 3" xfId="818" xr:uid="{00000000-0005-0000-0000-000032030000}"/>
    <cellStyle name="Note 3 3 2" xfId="819" xr:uid="{00000000-0005-0000-0000-000033030000}"/>
    <cellStyle name="Note 3 3 2 2" xfId="820" xr:uid="{00000000-0005-0000-0000-000034030000}"/>
    <cellStyle name="Note 3 3 2 2 2" xfId="1613" xr:uid="{466D6298-26A0-4D46-BB10-44B303FDDB69}"/>
    <cellStyle name="Note 3 3 2 3" xfId="1196" xr:uid="{0B0885F1-0067-4A27-B69F-249337F457EE}"/>
    <cellStyle name="Note 3 3 3" xfId="821" xr:uid="{00000000-0005-0000-0000-000035030000}"/>
    <cellStyle name="Note 3 3 3 2" xfId="1405" xr:uid="{4686FF91-082F-4931-AC37-33B66DAA254C}"/>
    <cellStyle name="Note 3 3 4" xfId="987" xr:uid="{52DA78E4-F7CB-4F0B-907F-761656BCD320}"/>
    <cellStyle name="Note 3 4" xfId="822" xr:uid="{00000000-0005-0000-0000-000036030000}"/>
    <cellStyle name="Note 3 4 2" xfId="823" xr:uid="{00000000-0005-0000-0000-000037030000}"/>
    <cellStyle name="Note 3 4 2 2" xfId="1509" xr:uid="{4321C356-FF50-4E6E-9DBC-2FC8D99FCC1F}"/>
    <cellStyle name="Note 3 4 3" xfId="1092" xr:uid="{FB222F3A-069A-4329-97CB-5EA258C8505F}"/>
    <cellStyle name="Note 3 5" xfId="824" xr:uid="{00000000-0005-0000-0000-000038030000}"/>
    <cellStyle name="Note 3 5 2" xfId="1301" xr:uid="{3D2D7A1C-2CD2-426F-A119-5C9CB58106A8}"/>
    <cellStyle name="Note 3 6" xfId="881" xr:uid="{13425686-567F-4339-8D3B-45B45F3256AA}"/>
    <cellStyle name="Note 4" xfId="825" xr:uid="{00000000-0005-0000-0000-000039030000}"/>
    <cellStyle name="Note 4 2" xfId="826" xr:uid="{00000000-0005-0000-0000-00003A030000}"/>
    <cellStyle name="Note 4 2 2" xfId="827" xr:uid="{00000000-0005-0000-0000-00003B030000}"/>
    <cellStyle name="Note 4 2 2 2" xfId="828" xr:uid="{00000000-0005-0000-0000-00003C030000}"/>
    <cellStyle name="Note 4 2 2 2 2" xfId="829" xr:uid="{00000000-0005-0000-0000-00003D030000}"/>
    <cellStyle name="Note 4 2 2 2 2 2" xfId="1678" xr:uid="{E951FC69-5863-4939-A6C1-6C671D92FB6F}"/>
    <cellStyle name="Note 4 2 2 2 3" xfId="1261" xr:uid="{7E42F234-9EBA-4264-BD5B-9EBC54340A4B}"/>
    <cellStyle name="Note 4 2 2 3" xfId="830" xr:uid="{00000000-0005-0000-0000-00003E030000}"/>
    <cellStyle name="Note 4 2 2 3 2" xfId="1470" xr:uid="{FF1AA2E7-5D57-4F54-9BC3-7C3FBD881060}"/>
    <cellStyle name="Note 4 2 2 4" xfId="1052" xr:uid="{F182A219-C855-45E8-B28E-77587CA4A253}"/>
    <cellStyle name="Note 4 2 3" xfId="831" xr:uid="{00000000-0005-0000-0000-00003F030000}"/>
    <cellStyle name="Note 4 2 3 2" xfId="832" xr:uid="{00000000-0005-0000-0000-000040030000}"/>
    <cellStyle name="Note 4 2 3 2 2" xfId="1574" xr:uid="{0DB6C55E-39D1-4EC2-93BE-E8791EAA6817}"/>
    <cellStyle name="Note 4 2 3 3" xfId="1157" xr:uid="{69DC58F1-128C-4C96-BB12-8FB77E96BFAB}"/>
    <cellStyle name="Note 4 2 4" xfId="833" xr:uid="{00000000-0005-0000-0000-000041030000}"/>
    <cellStyle name="Note 4 2 4 2" xfId="1366" xr:uid="{66A190D5-F417-4B5B-96CF-EAC70A2B3C97}"/>
    <cellStyle name="Note 4 2 5" xfId="947" xr:uid="{9F4A8B17-3D2C-4D7A-A0A1-E422185915E3}"/>
    <cellStyle name="Note 4 3" xfId="834" xr:uid="{00000000-0005-0000-0000-000042030000}"/>
    <cellStyle name="Note 4 3 2" xfId="835" xr:uid="{00000000-0005-0000-0000-000043030000}"/>
    <cellStyle name="Note 4 3 2 2" xfId="836" xr:uid="{00000000-0005-0000-0000-000044030000}"/>
    <cellStyle name="Note 4 3 2 2 2" xfId="1626" xr:uid="{CEBED29A-C13E-4173-8307-828CC133092D}"/>
    <cellStyle name="Note 4 3 2 3" xfId="1209" xr:uid="{F620FDBA-0EB6-4708-8F6C-7568D353A411}"/>
    <cellStyle name="Note 4 3 3" xfId="837" xr:uid="{00000000-0005-0000-0000-000045030000}"/>
    <cellStyle name="Note 4 3 3 2" xfId="1418" xr:uid="{92907F72-9C24-4ABA-8F3C-88819916B51A}"/>
    <cellStyle name="Note 4 3 4" xfId="1000" xr:uid="{48B6956C-1206-4862-861F-5014AA645BAB}"/>
    <cellStyle name="Note 4 4" xfId="838" xr:uid="{00000000-0005-0000-0000-000046030000}"/>
    <cellStyle name="Note 4 4 2" xfId="839" xr:uid="{00000000-0005-0000-0000-000047030000}"/>
    <cellStyle name="Note 4 4 2 2" xfId="1522" xr:uid="{3397AD9A-B0B6-4056-AFC2-9E386568EC81}"/>
    <cellStyle name="Note 4 4 3" xfId="1105" xr:uid="{6866FAD3-B3AC-4ABE-85A1-54A0DF9F5A14}"/>
    <cellStyle name="Note 4 5" xfId="840" xr:uid="{00000000-0005-0000-0000-000048030000}"/>
    <cellStyle name="Note 4 5 2" xfId="1314" xr:uid="{8A959697-E4A6-45FD-9D7E-7D8513D14493}"/>
    <cellStyle name="Note 4 6" xfId="894" xr:uid="{39FCC6B2-BEC2-4E8B-95C6-2C09FBC2D120}"/>
    <cellStyle name="Note 5" xfId="841" xr:uid="{00000000-0005-0000-0000-000049030000}"/>
    <cellStyle name="Note 5 2" xfId="842" xr:uid="{00000000-0005-0000-0000-00004A030000}"/>
    <cellStyle name="Note 5 2 2" xfId="843" xr:uid="{00000000-0005-0000-0000-00004B030000}"/>
    <cellStyle name="Note 5 2 2 2" xfId="844" xr:uid="{00000000-0005-0000-0000-00004C030000}"/>
    <cellStyle name="Note 5 2 2 2 2" xfId="1639" xr:uid="{C4D433F2-F879-40CE-8302-E94B39225806}"/>
    <cellStyle name="Note 5 2 2 3" xfId="1222" xr:uid="{729DA27D-9ED8-41A6-B4C5-735313DAF217}"/>
    <cellStyle name="Note 5 2 3" xfId="845" xr:uid="{00000000-0005-0000-0000-00004D030000}"/>
    <cellStyle name="Note 5 2 3 2" xfId="1431" xr:uid="{98E88050-C467-45EB-9D3A-FCAE4E4FAF82}"/>
    <cellStyle name="Note 5 2 4" xfId="1013" xr:uid="{94FDE49A-1901-4BCA-A1EB-98F3850A74DB}"/>
    <cellStyle name="Note 5 3" xfId="846" xr:uid="{00000000-0005-0000-0000-00004E030000}"/>
    <cellStyle name="Note 5 3 2" xfId="847" xr:uid="{00000000-0005-0000-0000-00004F030000}"/>
    <cellStyle name="Note 5 3 2 2" xfId="1535" xr:uid="{C1553EEF-5AC6-44A0-9810-73CD7FE6B5AE}"/>
    <cellStyle name="Note 5 3 3" xfId="1118" xr:uid="{A38EEB6A-2933-4488-A042-6B4142FFD24C}"/>
    <cellStyle name="Note 5 4" xfId="848" xr:uid="{00000000-0005-0000-0000-000050030000}"/>
    <cellStyle name="Note 5 4 2" xfId="1327" xr:uid="{ADEFEE45-3378-4E99-8A3F-E4461F760F84}"/>
    <cellStyle name="Note 5 5" xfId="907" xr:uid="{940C3C70-803C-4C52-BB74-6F1DEE7973E1}"/>
    <cellStyle name="Note 6" xfId="849" xr:uid="{00000000-0005-0000-0000-000051030000}"/>
    <cellStyle name="Note 6 2" xfId="850" xr:uid="{00000000-0005-0000-0000-000052030000}"/>
    <cellStyle name="Note 6 2 2" xfId="851" xr:uid="{00000000-0005-0000-0000-000053030000}"/>
    <cellStyle name="Note 6 2 2 2" xfId="1587" xr:uid="{0C836E26-40DA-4CF5-A9B3-0DAC26B26E2F}"/>
    <cellStyle name="Note 6 2 3" xfId="1170" xr:uid="{30CA28FF-2D0F-45AE-9C45-3A2AE751A0AC}"/>
    <cellStyle name="Note 6 3" xfId="852" xr:uid="{00000000-0005-0000-0000-000054030000}"/>
    <cellStyle name="Note 6 3 2" xfId="1379" xr:uid="{6EA80B62-7FA4-44F5-8C72-6FB187F66082}"/>
    <cellStyle name="Note 6 4" xfId="960" xr:uid="{ED1D7D28-759A-4289-9083-82C0BFA23523}"/>
    <cellStyle name="Note 7" xfId="853" xr:uid="{00000000-0005-0000-0000-000055030000}"/>
    <cellStyle name="Note 7 2" xfId="854" xr:uid="{00000000-0005-0000-0000-000056030000}"/>
    <cellStyle name="Note 7 2 2" xfId="1483" xr:uid="{D0ECEF55-A609-4F7D-BC6B-30980F98E762}"/>
    <cellStyle name="Note 7 3" xfId="1065" xr:uid="{8408A186-F3AA-43C8-ACB2-F650A7E180C5}"/>
    <cellStyle name="Note 8" xfId="855" xr:uid="{00000000-0005-0000-0000-000057030000}"/>
    <cellStyle name="Note 8 2" xfId="1274" xr:uid="{C60ABB64-02C2-48A9-8041-CB95EAB071ED}"/>
    <cellStyle name="Output" xfId="856" builtinId="21" customBuiltin="1"/>
    <cellStyle name="Percent" xfId="857" builtinId="5"/>
    <cellStyle name="Percent 2" xfId="858" xr:uid="{00000000-0005-0000-0000-00005A030000}"/>
    <cellStyle name="Percent 2 2" xfId="859" xr:uid="{00000000-0005-0000-0000-00005B030000}"/>
    <cellStyle name="Percent 3" xfId="860" xr:uid="{00000000-0005-0000-0000-00005C030000}"/>
    <cellStyle name="Percent 4" xfId="861" xr:uid="{00000000-0005-0000-0000-00005D030000}"/>
    <cellStyle name="Title" xfId="862" builtinId="15" customBuiltin="1"/>
    <cellStyle name="Total" xfId="863" builtinId="25" customBuiltin="1"/>
    <cellStyle name="Warning Text" xfId="864" builtinId="11" customBuiltin="1"/>
  </cellStyles>
  <dxfs count="17">
    <dxf>
      <font>
        <color rgb="FF006100"/>
      </font>
      <fill>
        <patternFill>
          <bgColor rgb="FFC6EFCE"/>
        </patternFill>
      </fill>
    </dxf>
    <dxf>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7BA2-4220-B49B-FA810E0C1AB9}"/>
              </c:ext>
            </c:extLst>
          </c:dPt>
          <c:dPt>
            <c:idx val="1"/>
            <c:bubble3D val="0"/>
            <c:extLst>
              <c:ext xmlns:c16="http://schemas.microsoft.com/office/drawing/2014/chart" uri="{C3380CC4-5D6E-409C-BE32-E72D297353CC}">
                <c16:uniqueId val="{00000001-7BA2-4220-B49B-FA810E0C1AB9}"/>
              </c:ext>
            </c:extLst>
          </c:dPt>
          <c:dPt>
            <c:idx val="2"/>
            <c:bubble3D val="0"/>
            <c:extLst>
              <c:ext xmlns:c16="http://schemas.microsoft.com/office/drawing/2014/chart" uri="{C3380CC4-5D6E-409C-BE32-E72D297353CC}">
                <c16:uniqueId val="{00000002-7BA2-4220-B49B-FA810E0C1AB9}"/>
              </c:ext>
            </c:extLst>
          </c:dPt>
          <c:dPt>
            <c:idx val="3"/>
            <c:bubble3D val="0"/>
            <c:extLst>
              <c:ext xmlns:c16="http://schemas.microsoft.com/office/drawing/2014/chart" uri="{C3380CC4-5D6E-409C-BE32-E72D297353CC}">
                <c16:uniqueId val="{00000003-7BA2-4220-B49B-FA810E0C1AB9}"/>
              </c:ext>
            </c:extLst>
          </c:dPt>
          <c:dPt>
            <c:idx val="4"/>
            <c:bubble3D val="0"/>
            <c:extLst>
              <c:ext xmlns:c16="http://schemas.microsoft.com/office/drawing/2014/chart" uri="{C3380CC4-5D6E-409C-BE32-E72D297353CC}">
                <c16:uniqueId val="{00000004-7BA2-4220-B49B-FA810E0C1AB9}"/>
              </c:ext>
            </c:extLst>
          </c:dPt>
          <c:dPt>
            <c:idx val="5"/>
            <c:bubble3D val="0"/>
            <c:extLst>
              <c:ext xmlns:c16="http://schemas.microsoft.com/office/drawing/2014/chart" uri="{C3380CC4-5D6E-409C-BE32-E72D297353CC}">
                <c16:uniqueId val="{00000005-7BA2-4220-B49B-FA810E0C1AB9}"/>
              </c:ext>
            </c:extLst>
          </c:dPt>
          <c:dPt>
            <c:idx val="6"/>
            <c:bubble3D val="0"/>
            <c:extLst>
              <c:ext xmlns:c16="http://schemas.microsoft.com/office/drawing/2014/chart" uri="{C3380CC4-5D6E-409C-BE32-E72D297353CC}">
                <c16:uniqueId val="{00000006-7BA2-4220-B49B-FA810E0C1AB9}"/>
              </c:ext>
            </c:extLst>
          </c:dPt>
          <c:dPt>
            <c:idx val="7"/>
            <c:bubble3D val="0"/>
            <c:extLst>
              <c:ext xmlns:c16="http://schemas.microsoft.com/office/drawing/2014/chart" uri="{C3380CC4-5D6E-409C-BE32-E72D297353CC}">
                <c16:uniqueId val="{00000007-7BA2-4220-B49B-FA810E0C1AB9}"/>
              </c:ext>
            </c:extLst>
          </c:dPt>
          <c:cat>
            <c:strLit>
              <c:ptCount val="8"/>
              <c:pt idx="0">
                <c:v>0
Transport and Vehicle Expenses</c:v>
              </c:pt>
              <c:pt idx="1">
                <c:v>0
Property Expenses</c:v>
              </c:pt>
              <c:pt idx="2">
                <c:v>0
Services and Utilities</c:v>
              </c:pt>
              <c:pt idx="3">
                <c:v>0
Food and Groceries</c:v>
              </c:pt>
              <c:pt idx="4">
                <c:v>0
Recreation and Entertainment</c:v>
              </c:pt>
              <c:pt idx="5">
                <c:v>0
Child Expenses</c:v>
              </c:pt>
              <c:pt idx="6">
                <c:v>0
Health and Wellbeing</c:v>
              </c:pt>
              <c:pt idx="7">
                <c:v>0
Other Living Expenses</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8-7BA2-4220-B49B-FA810E0C1AB9}"/>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1064944253016629"/>
          <c:y val="0.16228162269190036"/>
          <c:w val="0.3743763893074098"/>
          <c:h val="0.64912556983008696"/>
        </c:manualLayout>
      </c:layout>
      <c:overlay val="0"/>
      <c:txPr>
        <a:bodyPr/>
        <a:lstStyle/>
        <a:p>
          <a:pPr>
            <a:defRPr sz="775"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33CCFF"/>
              </a:solidFill>
            </c:spPr>
            <c:extLst>
              <c:ext xmlns:c16="http://schemas.microsoft.com/office/drawing/2014/chart" uri="{C3380CC4-5D6E-409C-BE32-E72D297353CC}">
                <c16:uniqueId val="{00000000-23DF-4307-AD05-CBDED32A40A4}"/>
              </c:ext>
            </c:extLst>
          </c:dPt>
          <c:dPt>
            <c:idx val="1"/>
            <c:bubble3D val="0"/>
            <c:spPr>
              <a:solidFill>
                <a:srgbClr val="00B485"/>
              </a:solidFill>
            </c:spPr>
            <c:extLst>
              <c:ext xmlns:c16="http://schemas.microsoft.com/office/drawing/2014/chart" uri="{C3380CC4-5D6E-409C-BE32-E72D297353CC}">
                <c16:uniqueId val="{00000001-23DF-4307-AD05-CBDED32A40A4}"/>
              </c:ext>
            </c:extLst>
          </c:dPt>
          <c:dPt>
            <c:idx val="2"/>
            <c:bubble3D val="0"/>
            <c:spPr>
              <a:solidFill>
                <a:srgbClr val="652B91"/>
              </a:solidFill>
            </c:spPr>
            <c:extLst>
              <c:ext xmlns:c16="http://schemas.microsoft.com/office/drawing/2014/chart" uri="{C3380CC4-5D6E-409C-BE32-E72D297353CC}">
                <c16:uniqueId val="{00000002-23DF-4307-AD05-CBDED32A40A4}"/>
              </c:ext>
            </c:extLst>
          </c:dPt>
          <c:dPt>
            <c:idx val="3"/>
            <c:bubble3D val="0"/>
            <c:spPr>
              <a:solidFill>
                <a:srgbClr val="E62C00"/>
              </a:solidFill>
            </c:spPr>
            <c:extLst>
              <c:ext xmlns:c16="http://schemas.microsoft.com/office/drawing/2014/chart" uri="{C3380CC4-5D6E-409C-BE32-E72D297353CC}">
                <c16:uniqueId val="{00000003-23DF-4307-AD05-CBDED32A40A4}"/>
              </c:ext>
            </c:extLst>
          </c:dPt>
          <c:dPt>
            <c:idx val="4"/>
            <c:bubble3D val="0"/>
            <c:spPr>
              <a:solidFill>
                <a:srgbClr val="FF9BDE"/>
              </a:solidFill>
            </c:spPr>
            <c:extLst>
              <c:ext xmlns:c16="http://schemas.microsoft.com/office/drawing/2014/chart" uri="{C3380CC4-5D6E-409C-BE32-E72D297353CC}">
                <c16:uniqueId val="{00000004-23DF-4307-AD05-CBDED32A40A4}"/>
              </c:ext>
            </c:extLst>
          </c:dPt>
          <c:dPt>
            <c:idx val="5"/>
            <c:bubble3D val="0"/>
            <c:spPr>
              <a:solidFill>
                <a:srgbClr val="B48500"/>
              </a:solidFill>
            </c:spPr>
            <c:extLst>
              <c:ext xmlns:c16="http://schemas.microsoft.com/office/drawing/2014/chart" uri="{C3380CC4-5D6E-409C-BE32-E72D297353CC}">
                <c16:uniqueId val="{00000005-23DF-4307-AD05-CBDED32A40A4}"/>
              </c:ext>
            </c:extLst>
          </c:dPt>
          <c:dPt>
            <c:idx val="6"/>
            <c:bubble3D val="0"/>
            <c:spPr>
              <a:solidFill>
                <a:schemeClr val="accent6">
                  <a:lumMod val="75000"/>
                </a:schemeClr>
              </a:solidFill>
            </c:spPr>
            <c:extLst>
              <c:ext xmlns:c16="http://schemas.microsoft.com/office/drawing/2014/chart" uri="{C3380CC4-5D6E-409C-BE32-E72D297353CC}">
                <c16:uniqueId val="{00000006-23DF-4307-AD05-CBDED32A40A4}"/>
              </c:ext>
            </c:extLst>
          </c:dPt>
          <c:dPt>
            <c:idx val="7"/>
            <c:bubble3D val="0"/>
            <c:spPr>
              <a:solidFill>
                <a:srgbClr val="0070C0"/>
              </a:solidFill>
            </c:spPr>
            <c:extLst>
              <c:ext xmlns:c16="http://schemas.microsoft.com/office/drawing/2014/chart" uri="{C3380CC4-5D6E-409C-BE32-E72D297353CC}">
                <c16:uniqueId val="{00000007-23DF-4307-AD05-CBDED32A40A4}"/>
              </c:ext>
            </c:extLst>
          </c:dPt>
          <c:cat>
            <c:multiLvlStrRef>
              <c:f>'Living Expenses Worksheet'!$N$8:$P$15</c:f>
              <c:multiLvlStrCache>
                <c:ptCount val="8"/>
                <c:lvl>
                  <c:pt idx="0">
                    <c:v>$0</c:v>
                  </c:pt>
                  <c:pt idx="1">
                    <c:v>$0</c:v>
                  </c:pt>
                  <c:pt idx="2">
                    <c:v>$0</c:v>
                  </c:pt>
                  <c:pt idx="3">
                    <c:v>$0</c:v>
                  </c:pt>
                  <c:pt idx="4">
                    <c:v>$0</c:v>
                  </c:pt>
                  <c:pt idx="5">
                    <c:v>$0</c:v>
                  </c:pt>
                  <c:pt idx="6">
                    <c:v>$0</c:v>
                  </c:pt>
                  <c:pt idx="7">
                    <c:v>$0</c:v>
                  </c:pt>
                </c:lvl>
                <c:lvl>
                  <c:pt idx="0">
                    <c:v>Transport and Vehicle Expenses</c:v>
                  </c:pt>
                  <c:pt idx="1">
                    <c:v>Property Expenses</c:v>
                  </c:pt>
                  <c:pt idx="2">
                    <c:v>Services and Utilities</c:v>
                  </c:pt>
                  <c:pt idx="3">
                    <c:v>Food and Groceries</c:v>
                  </c:pt>
                  <c:pt idx="4">
                    <c:v>Recreation and Entertainment</c:v>
                  </c:pt>
                  <c:pt idx="5">
                    <c:v>Child Expenses</c:v>
                  </c:pt>
                  <c:pt idx="6">
                    <c:v>Health and Wellbeing</c:v>
                  </c:pt>
                  <c:pt idx="7">
                    <c:v>Other Living Expenses</c:v>
                  </c:pt>
                </c:lvl>
              </c:multiLvlStrCache>
            </c:multiLvlStrRef>
          </c:cat>
          <c:val>
            <c:numRef>
              <c:f>'Living Expenses Worksheet'!$P$8:$P$15</c:f>
              <c:numCache>
                <c:formatCode>"$"#,##0</c:formatCode>
                <c:ptCount val="8"/>
                <c:pt idx="0">
                  <c:v>0</c:v>
                </c:pt>
                <c:pt idx="1">
                  <c:v>0</c:v>
                </c:pt>
                <c:pt idx="2">
                  <c:v>0</c:v>
                </c:pt>
                <c:pt idx="3">
                  <c:v>0</c:v>
                </c:pt>
                <c:pt idx="4">
                  <c:v>0</c:v>
                </c:pt>
                <c:pt idx="5">
                  <c:v>0</c:v>
                </c:pt>
                <c:pt idx="6">
                  <c:v>0</c:v>
                </c:pt>
                <c:pt idx="7" formatCode="&quot;$&quot;#,##0;[Red]&quot;$&quot;#,##0">
                  <c:v>0</c:v>
                </c:pt>
              </c:numCache>
            </c:numRef>
          </c:val>
          <c:extLst>
            <c:ext xmlns:c16="http://schemas.microsoft.com/office/drawing/2014/chart" uri="{C3380CC4-5D6E-409C-BE32-E72D297353CC}">
              <c16:uniqueId val="{00000008-23DF-4307-AD05-CBDED32A40A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8368568907789486"/>
          <c:y val="0.11475452863474032"/>
          <c:w val="0.40084447250000921"/>
          <c:h val="0.704919323609139"/>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0"/>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11</xdr:col>
      <xdr:colOff>371475</xdr:colOff>
      <xdr:row>48</xdr:row>
      <xdr:rowOff>96520</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438400" y="885825"/>
          <a:ext cx="4638675" cy="7221220"/>
          <a:chOff x="0" y="0"/>
          <a:chExt cx="4638675" cy="7221220"/>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638675" cy="3654425"/>
          </a:xfrm>
          <a:prstGeom prst="rect">
            <a:avLst/>
          </a:prstGeom>
        </xdr:spPr>
      </xdr:pic>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638550"/>
            <a:ext cx="4618355" cy="3582670"/>
          </a:xfrm>
          <a:prstGeom prst="rect">
            <a:avLst/>
          </a:prstGeom>
        </xdr:spPr>
      </xdr:pic>
    </xdr:grpSp>
    <xdr:clientData/>
  </xdr:twoCellAnchor>
  <xdr:twoCellAnchor>
    <xdr:from>
      <xdr:col>6</xdr:col>
      <xdr:colOff>104775</xdr:colOff>
      <xdr:row>12</xdr:row>
      <xdr:rowOff>28575</xdr:rowOff>
    </xdr:from>
    <xdr:to>
      <xdr:col>7</xdr:col>
      <xdr:colOff>352425</xdr:colOff>
      <xdr:row>13</xdr:row>
      <xdr:rowOff>47625</xdr:rowOff>
    </xdr:to>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3762375" y="2209800"/>
          <a:ext cx="857250" cy="1809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352425</xdr:colOff>
      <xdr:row>6</xdr:row>
      <xdr:rowOff>123825</xdr:rowOff>
    </xdr:from>
    <xdr:to>
      <xdr:col>12</xdr:col>
      <xdr:colOff>76200</xdr:colOff>
      <xdr:row>12</xdr:row>
      <xdr:rowOff>114937</xdr:rowOff>
    </xdr:to>
    <xdr:cxnSp macro="">
      <xdr:nvCxnSpPr>
        <xdr:cNvPr id="21" name="Straight Arrow Connector 20">
          <a:extLst>
            <a:ext uri="{FF2B5EF4-FFF2-40B4-BE49-F238E27FC236}">
              <a16:creationId xmlns:a16="http://schemas.microsoft.com/office/drawing/2014/main" id="{00000000-0008-0000-0000-000015000000}"/>
            </a:ext>
          </a:extLst>
        </xdr:cNvPr>
        <xdr:cNvCxnSpPr/>
      </xdr:nvCxnSpPr>
      <xdr:spPr>
        <a:xfrm flipV="1">
          <a:off x="4619625" y="1333500"/>
          <a:ext cx="2771775" cy="962662"/>
        </a:xfrm>
        <a:prstGeom prst="straightConnector1">
          <a:avLst/>
        </a:prstGeom>
        <a:ln w="28575">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114300</xdr:colOff>
      <xdr:row>0</xdr:row>
      <xdr:rowOff>200025</xdr:rowOff>
    </xdr:from>
    <xdr:to>
      <xdr:col>16</xdr:col>
      <xdr:colOff>381000</xdr:colOff>
      <xdr:row>7</xdr:row>
      <xdr:rowOff>114301</xdr:rowOff>
    </xdr:to>
    <xdr:sp macro="" textlink="">
      <xdr:nvSpPr>
        <xdr:cNvPr id="23" name="Text Box 4">
          <a:extLst>
            <a:ext uri="{FF2B5EF4-FFF2-40B4-BE49-F238E27FC236}">
              <a16:creationId xmlns:a16="http://schemas.microsoft.com/office/drawing/2014/main" id="{00000000-0008-0000-0000-000017000000}"/>
            </a:ext>
          </a:extLst>
        </xdr:cNvPr>
        <xdr:cNvSpPr txBox="1"/>
      </xdr:nvSpPr>
      <xdr:spPr>
        <a:xfrm>
          <a:off x="7429500" y="200025"/>
          <a:ext cx="2705100" cy="128587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Add permissible income used to service the debt. </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Refer to Branch Lending Policy for acceptable income and verification.</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Income to be combined in this field if using acceptable overtime, allowances, bonus etc. per Branch Lending Policy. </a:t>
          </a:r>
        </a:p>
      </xdr:txBody>
    </xdr:sp>
    <xdr:clientData/>
  </xdr:twoCellAnchor>
  <xdr:twoCellAnchor>
    <xdr:from>
      <xdr:col>6</xdr:col>
      <xdr:colOff>114300</xdr:colOff>
      <xdr:row>16</xdr:row>
      <xdr:rowOff>133350</xdr:rowOff>
    </xdr:from>
    <xdr:to>
      <xdr:col>7</xdr:col>
      <xdr:colOff>361950</xdr:colOff>
      <xdr:row>17</xdr:row>
      <xdr:rowOff>114300</xdr:rowOff>
    </xdr:to>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3771900" y="2962275"/>
          <a:ext cx="857250" cy="142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371475</xdr:colOff>
      <xdr:row>12</xdr:row>
      <xdr:rowOff>38100</xdr:rowOff>
    </xdr:from>
    <xdr:to>
      <xdr:col>12</xdr:col>
      <xdr:colOff>38100</xdr:colOff>
      <xdr:row>17</xdr:row>
      <xdr:rowOff>25400</xdr:rowOff>
    </xdr:to>
    <xdr:cxnSp macro="">
      <xdr:nvCxnSpPr>
        <xdr:cNvPr id="25" name="Straight Arrow Connector 24">
          <a:extLst>
            <a:ext uri="{FF2B5EF4-FFF2-40B4-BE49-F238E27FC236}">
              <a16:creationId xmlns:a16="http://schemas.microsoft.com/office/drawing/2014/main" id="{00000000-0008-0000-0000-000019000000}"/>
            </a:ext>
          </a:extLst>
        </xdr:cNvPr>
        <xdr:cNvCxnSpPr/>
      </xdr:nvCxnSpPr>
      <xdr:spPr>
        <a:xfrm flipV="1">
          <a:off x="4638675" y="2219325"/>
          <a:ext cx="2714625" cy="79692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123824</xdr:colOff>
      <xdr:row>8</xdr:row>
      <xdr:rowOff>66674</xdr:rowOff>
    </xdr:from>
    <xdr:to>
      <xdr:col>16</xdr:col>
      <xdr:colOff>390525</xdr:colOff>
      <xdr:row>14</xdr:row>
      <xdr:rowOff>104775</xdr:rowOff>
    </xdr:to>
    <xdr:sp macro="" textlink="">
      <xdr:nvSpPr>
        <xdr:cNvPr id="26" name="Text Box 10">
          <a:extLst>
            <a:ext uri="{FF2B5EF4-FFF2-40B4-BE49-F238E27FC236}">
              <a16:creationId xmlns:a16="http://schemas.microsoft.com/office/drawing/2014/main" id="{00000000-0008-0000-0000-00001A000000}"/>
            </a:ext>
          </a:extLst>
        </xdr:cNvPr>
        <xdr:cNvSpPr txBox="1"/>
      </xdr:nvSpPr>
      <xdr:spPr>
        <a:xfrm>
          <a:off x="7439024" y="1600199"/>
          <a:ext cx="2705101" cy="1009651"/>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Refer to Branch Lending Policy for acceptable income and verification 10a.</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Enter the full gross rental amount per rental statement. Rental income is automatically shaded to 80%. </a:t>
          </a:r>
        </a:p>
        <a:p>
          <a:pPr>
            <a:lnSpc>
              <a:spcPct val="107000"/>
            </a:lnSpc>
            <a:spcAft>
              <a:spcPts val="800"/>
            </a:spcAft>
          </a:pPr>
          <a:r>
            <a:rPr lang="en-AU"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12</xdr:col>
      <xdr:colOff>114300</xdr:colOff>
      <xdr:row>15</xdr:row>
      <xdr:rowOff>66675</xdr:rowOff>
    </xdr:from>
    <xdr:to>
      <xdr:col>16</xdr:col>
      <xdr:colOff>400050</xdr:colOff>
      <xdr:row>17</xdr:row>
      <xdr:rowOff>152400</xdr:rowOff>
    </xdr:to>
    <xdr:sp macro="" textlink="">
      <xdr:nvSpPr>
        <xdr:cNvPr id="28" name="Text Box 24">
          <a:extLst>
            <a:ext uri="{FF2B5EF4-FFF2-40B4-BE49-F238E27FC236}">
              <a16:creationId xmlns:a16="http://schemas.microsoft.com/office/drawing/2014/main" id="{00000000-0008-0000-0000-00001C000000}"/>
            </a:ext>
          </a:extLst>
        </xdr:cNvPr>
        <xdr:cNvSpPr txBox="1"/>
      </xdr:nvSpPr>
      <xdr:spPr>
        <a:xfrm>
          <a:off x="7429500" y="2733675"/>
          <a:ext cx="2724150" cy="4095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This Figure is pulled from the mortgage loans repayment calculator to the right of the LAC.</a:t>
          </a:r>
        </a:p>
      </xdr:txBody>
    </xdr:sp>
    <xdr:clientData/>
  </xdr:twoCellAnchor>
  <xdr:twoCellAnchor>
    <xdr:from>
      <xdr:col>12</xdr:col>
      <xdr:colOff>114299</xdr:colOff>
      <xdr:row>18</xdr:row>
      <xdr:rowOff>123824</xdr:rowOff>
    </xdr:from>
    <xdr:to>
      <xdr:col>16</xdr:col>
      <xdr:colOff>409574</xdr:colOff>
      <xdr:row>21</xdr:row>
      <xdr:rowOff>9524</xdr:rowOff>
    </xdr:to>
    <xdr:sp macro="" textlink="">
      <xdr:nvSpPr>
        <xdr:cNvPr id="29" name="Text Box 31">
          <a:extLst>
            <a:ext uri="{FF2B5EF4-FFF2-40B4-BE49-F238E27FC236}">
              <a16:creationId xmlns:a16="http://schemas.microsoft.com/office/drawing/2014/main" id="{00000000-0008-0000-0000-00001D000000}"/>
            </a:ext>
          </a:extLst>
        </xdr:cNvPr>
        <xdr:cNvSpPr txBox="1"/>
      </xdr:nvSpPr>
      <xdr:spPr>
        <a:xfrm>
          <a:off x="7429499" y="3276599"/>
          <a:ext cx="2733675" cy="3714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Combined total of all personal loan monthly repayments.</a:t>
          </a:r>
        </a:p>
      </xdr:txBody>
    </xdr:sp>
    <xdr:clientData/>
  </xdr:twoCellAnchor>
  <xdr:twoCellAnchor>
    <xdr:from>
      <xdr:col>12</xdr:col>
      <xdr:colOff>114300</xdr:colOff>
      <xdr:row>21</xdr:row>
      <xdr:rowOff>133350</xdr:rowOff>
    </xdr:from>
    <xdr:to>
      <xdr:col>16</xdr:col>
      <xdr:colOff>419100</xdr:colOff>
      <xdr:row>24</xdr:row>
      <xdr:rowOff>47625</xdr:rowOff>
    </xdr:to>
    <xdr:sp macro="" textlink="">
      <xdr:nvSpPr>
        <xdr:cNvPr id="30" name="Text Box 32">
          <a:extLst>
            <a:ext uri="{FF2B5EF4-FFF2-40B4-BE49-F238E27FC236}">
              <a16:creationId xmlns:a16="http://schemas.microsoft.com/office/drawing/2014/main" id="{00000000-0008-0000-0000-00001E000000}"/>
            </a:ext>
          </a:extLst>
        </xdr:cNvPr>
        <xdr:cNvSpPr txBox="1"/>
      </xdr:nvSpPr>
      <xdr:spPr>
        <a:xfrm>
          <a:off x="7429500" y="3771900"/>
          <a:ext cx="2743200" cy="4000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Total credit limits (not balance owing) of all credit cards and store cards. </a:t>
          </a:r>
        </a:p>
      </xdr:txBody>
    </xdr:sp>
    <xdr:clientData/>
  </xdr:twoCellAnchor>
  <xdr:twoCellAnchor>
    <xdr:from>
      <xdr:col>12</xdr:col>
      <xdr:colOff>114300</xdr:colOff>
      <xdr:row>25</xdr:row>
      <xdr:rowOff>9526</xdr:rowOff>
    </xdr:from>
    <xdr:to>
      <xdr:col>16</xdr:col>
      <xdr:colOff>428625</xdr:colOff>
      <xdr:row>34</xdr:row>
      <xdr:rowOff>95251</xdr:rowOff>
    </xdr:to>
    <xdr:sp macro="" textlink="">
      <xdr:nvSpPr>
        <xdr:cNvPr id="31" name="Text Box 34">
          <a:extLst>
            <a:ext uri="{FF2B5EF4-FFF2-40B4-BE49-F238E27FC236}">
              <a16:creationId xmlns:a16="http://schemas.microsoft.com/office/drawing/2014/main" id="{00000000-0008-0000-0000-00001F000000}"/>
            </a:ext>
          </a:extLst>
        </xdr:cNvPr>
        <xdr:cNvSpPr txBox="1"/>
      </xdr:nvSpPr>
      <xdr:spPr>
        <a:xfrm>
          <a:off x="7429500" y="4295776"/>
          <a:ext cx="2752725" cy="15430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Assessment of serviceability will be completed on a principal and interest basis for all loan applications including revolving credit facilities. </a:t>
          </a:r>
        </a:p>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Principal and interest loan repayment commitments must be assessed over the proposed term of the loan. </a:t>
          </a:r>
        </a:p>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Loan repayments for interest only facilities must be assessed over the remaining term upon expiry of the initial interest only period.</a:t>
          </a:r>
        </a:p>
        <a:p>
          <a:pPr>
            <a:lnSpc>
              <a:spcPct val="107000"/>
            </a:lnSpc>
            <a:spcAft>
              <a:spcPts val="800"/>
            </a:spcAft>
          </a:pPr>
          <a:r>
            <a:rPr lang="en-AU"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12</xdr:col>
      <xdr:colOff>114300</xdr:colOff>
      <xdr:row>35</xdr:row>
      <xdr:rowOff>47626</xdr:rowOff>
    </xdr:from>
    <xdr:to>
      <xdr:col>16</xdr:col>
      <xdr:colOff>428625</xdr:colOff>
      <xdr:row>40</xdr:row>
      <xdr:rowOff>19051</xdr:rowOff>
    </xdr:to>
    <xdr:sp macro="" textlink="">
      <xdr:nvSpPr>
        <xdr:cNvPr id="32" name="Text Box 35">
          <a:extLst>
            <a:ext uri="{FF2B5EF4-FFF2-40B4-BE49-F238E27FC236}">
              <a16:creationId xmlns:a16="http://schemas.microsoft.com/office/drawing/2014/main" id="{00000000-0008-0000-0000-000020000000}"/>
            </a:ext>
          </a:extLst>
        </xdr:cNvPr>
        <xdr:cNvSpPr txBox="1"/>
      </xdr:nvSpPr>
      <xdr:spPr>
        <a:xfrm>
          <a:off x="7429500" y="5953126"/>
          <a:ext cx="2752725" cy="7810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The higher of the benchmark or declared living expenses will be adopted. </a:t>
          </a:r>
        </a:p>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Ensure any supporting mitigation is outlined clearly in loan notes. </a:t>
          </a:r>
        </a:p>
      </xdr:txBody>
    </xdr:sp>
    <xdr:clientData/>
  </xdr:twoCellAnchor>
  <xdr:twoCellAnchor>
    <xdr:from>
      <xdr:col>12</xdr:col>
      <xdr:colOff>104775</xdr:colOff>
      <xdr:row>40</xdr:row>
      <xdr:rowOff>142875</xdr:rowOff>
    </xdr:from>
    <xdr:to>
      <xdr:col>16</xdr:col>
      <xdr:colOff>447675</xdr:colOff>
      <xdr:row>50</xdr:row>
      <xdr:rowOff>95250</xdr:rowOff>
    </xdr:to>
    <xdr:sp macro="" textlink="">
      <xdr:nvSpPr>
        <xdr:cNvPr id="33" name="Text Box 36">
          <a:extLst>
            <a:ext uri="{FF2B5EF4-FFF2-40B4-BE49-F238E27FC236}">
              <a16:creationId xmlns:a16="http://schemas.microsoft.com/office/drawing/2014/main" id="{00000000-0008-0000-0000-000021000000}"/>
            </a:ext>
          </a:extLst>
        </xdr:cNvPr>
        <xdr:cNvSpPr txBox="1"/>
      </xdr:nvSpPr>
      <xdr:spPr>
        <a:xfrm>
          <a:off x="7419975" y="6858000"/>
          <a:ext cx="2781300" cy="15716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Servicing assessments which exceed any of the following must be referred to Credit Department for assessment by a holder of an appropriate DLA:</a:t>
          </a:r>
        </a:p>
        <a:p>
          <a:pPr marL="342900" lvl="0" indent="-342900">
            <a:lnSpc>
              <a:spcPct val="107000"/>
            </a:lnSpc>
            <a:spcAft>
              <a:spcPts val="0"/>
            </a:spcAft>
            <a:buFont typeface="Wingdings" panose="05000000000000000000" pitchFamily="2" charset="2"/>
            <a:buChar char=""/>
          </a:pPr>
          <a:r>
            <a:rPr lang="en-AU" sz="900">
              <a:effectLst/>
              <a:latin typeface="Calibri" panose="020F0502020204030204" pitchFamily="34" charset="0"/>
              <a:ea typeface="Calibri" panose="020F0502020204030204" pitchFamily="34" charset="0"/>
              <a:cs typeface="Times New Roman" panose="02020603050405020304" pitchFamily="18" charset="0"/>
            </a:rPr>
            <a:t>DSR exceeding 80%</a:t>
          </a:r>
        </a:p>
        <a:p>
          <a:pPr marL="342900" lvl="0" indent="-342900">
            <a:lnSpc>
              <a:spcPct val="107000"/>
            </a:lnSpc>
            <a:spcAft>
              <a:spcPts val="0"/>
            </a:spcAft>
            <a:buFont typeface="Wingdings" panose="05000000000000000000" pitchFamily="2" charset="2"/>
            <a:buChar char=""/>
          </a:pPr>
          <a:r>
            <a:rPr lang="en-AU" sz="900">
              <a:effectLst/>
              <a:latin typeface="Calibri" panose="020F0502020204030204" pitchFamily="34" charset="0"/>
              <a:ea typeface="Calibri" panose="020F0502020204030204" pitchFamily="34" charset="0"/>
              <a:cs typeface="Times New Roman" panose="02020603050405020304" pitchFamily="18" charset="0"/>
            </a:rPr>
            <a:t>DTI exceeding 6</a:t>
          </a:r>
        </a:p>
        <a:p>
          <a:pPr marL="342900" lvl="0" indent="-342900">
            <a:lnSpc>
              <a:spcPct val="107000"/>
            </a:lnSpc>
            <a:spcAft>
              <a:spcPts val="0"/>
            </a:spcAft>
            <a:buFont typeface="Wingdings" panose="05000000000000000000" pitchFamily="2" charset="2"/>
            <a:buChar char=""/>
          </a:pPr>
          <a:r>
            <a:rPr lang="en-AU" sz="900">
              <a:effectLst/>
              <a:latin typeface="Calibri" panose="020F0502020204030204" pitchFamily="34" charset="0"/>
              <a:ea typeface="Calibri" panose="020F0502020204030204" pitchFamily="34" charset="0"/>
              <a:cs typeface="Times New Roman" panose="02020603050405020304" pitchFamily="18" charset="0"/>
            </a:rPr>
            <a:t>NIS is less than $200</a:t>
          </a:r>
        </a:p>
        <a:p>
          <a:pPr>
            <a:lnSpc>
              <a:spcPct val="107000"/>
            </a:lnSpc>
            <a:spcAft>
              <a:spcPts val="0"/>
            </a:spcAft>
          </a:pPr>
          <a:r>
            <a:rPr lang="en-AU" sz="9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Credit applications with a DSR percentage in excess of 100% or NIS less than $0 may only be approved by a member of the Credit Committee.</a:t>
          </a:r>
        </a:p>
        <a:p>
          <a:pPr>
            <a:lnSpc>
              <a:spcPct val="107000"/>
            </a:lnSpc>
            <a:spcAft>
              <a:spcPts val="800"/>
            </a:spcAft>
          </a:pPr>
          <a:r>
            <a:rPr lang="en-AU"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AU"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7</xdr:col>
      <xdr:colOff>495300</xdr:colOff>
      <xdr:row>22</xdr:row>
      <xdr:rowOff>0</xdr:rowOff>
    </xdr:from>
    <xdr:to>
      <xdr:col>11</xdr:col>
      <xdr:colOff>219075</xdr:colOff>
      <xdr:row>22</xdr:row>
      <xdr:rowOff>123825</xdr:rowOff>
    </xdr:to>
    <xdr:sp macro="" textlink="">
      <xdr:nvSpPr>
        <xdr:cNvPr id="34" name="Rectangle: Rounded Corners 33">
          <a:extLst>
            <a:ext uri="{FF2B5EF4-FFF2-40B4-BE49-F238E27FC236}">
              <a16:creationId xmlns:a16="http://schemas.microsoft.com/office/drawing/2014/main" id="{00000000-0008-0000-0000-000022000000}"/>
            </a:ext>
          </a:extLst>
        </xdr:cNvPr>
        <xdr:cNvSpPr/>
      </xdr:nvSpPr>
      <xdr:spPr>
        <a:xfrm>
          <a:off x="4762500" y="3800475"/>
          <a:ext cx="2162175" cy="1238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11</xdr:col>
      <xdr:colOff>219075</xdr:colOff>
      <xdr:row>16</xdr:row>
      <xdr:rowOff>109538</xdr:rowOff>
    </xdr:from>
    <xdr:to>
      <xdr:col>12</xdr:col>
      <xdr:colOff>114300</xdr:colOff>
      <xdr:row>22</xdr:row>
      <xdr:rowOff>61913</xdr:rowOff>
    </xdr:to>
    <xdr:cxnSp macro="">
      <xdr:nvCxnSpPr>
        <xdr:cNvPr id="35" name="Connector: Elbow 34">
          <a:extLst>
            <a:ext uri="{FF2B5EF4-FFF2-40B4-BE49-F238E27FC236}">
              <a16:creationId xmlns:a16="http://schemas.microsoft.com/office/drawing/2014/main" id="{00000000-0008-0000-0000-000023000000}"/>
            </a:ext>
          </a:extLst>
        </xdr:cNvPr>
        <xdr:cNvCxnSpPr>
          <a:stCxn id="34" idx="3"/>
          <a:endCxn id="28" idx="1"/>
        </xdr:cNvCxnSpPr>
      </xdr:nvCxnSpPr>
      <xdr:spPr>
        <a:xfrm flipV="1">
          <a:off x="6924675" y="2938463"/>
          <a:ext cx="504825" cy="923925"/>
        </a:xfrm>
        <a:prstGeom prst="bentConnector3">
          <a:avLst>
            <a:gd name="adj1" fmla="val 50000"/>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9525</xdr:colOff>
      <xdr:row>22</xdr:row>
      <xdr:rowOff>123825</xdr:rowOff>
    </xdr:from>
    <xdr:to>
      <xdr:col>11</xdr:col>
      <xdr:colOff>219075</xdr:colOff>
      <xdr:row>23</xdr:row>
      <xdr:rowOff>66675</xdr:rowOff>
    </xdr:to>
    <xdr:sp macro="" textlink="">
      <xdr:nvSpPr>
        <xdr:cNvPr id="53" name="Rectangle: Rounded Corners 52">
          <a:extLst>
            <a:ext uri="{FF2B5EF4-FFF2-40B4-BE49-F238E27FC236}">
              <a16:creationId xmlns:a16="http://schemas.microsoft.com/office/drawing/2014/main" id="{00000000-0008-0000-0000-000035000000}"/>
            </a:ext>
          </a:extLst>
        </xdr:cNvPr>
        <xdr:cNvSpPr/>
      </xdr:nvSpPr>
      <xdr:spPr>
        <a:xfrm>
          <a:off x="6105525" y="3924300"/>
          <a:ext cx="819150" cy="1047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11</xdr:col>
      <xdr:colOff>219075</xdr:colOff>
      <xdr:row>19</xdr:row>
      <xdr:rowOff>147637</xdr:rowOff>
    </xdr:from>
    <xdr:to>
      <xdr:col>12</xdr:col>
      <xdr:colOff>114299</xdr:colOff>
      <xdr:row>23</xdr:row>
      <xdr:rowOff>14288</xdr:rowOff>
    </xdr:to>
    <xdr:cxnSp macro="">
      <xdr:nvCxnSpPr>
        <xdr:cNvPr id="54" name="Connector: Elbow 53">
          <a:extLst>
            <a:ext uri="{FF2B5EF4-FFF2-40B4-BE49-F238E27FC236}">
              <a16:creationId xmlns:a16="http://schemas.microsoft.com/office/drawing/2014/main" id="{00000000-0008-0000-0000-000036000000}"/>
            </a:ext>
          </a:extLst>
        </xdr:cNvPr>
        <xdr:cNvCxnSpPr>
          <a:stCxn id="53" idx="3"/>
          <a:endCxn id="29" idx="1"/>
        </xdr:cNvCxnSpPr>
      </xdr:nvCxnSpPr>
      <xdr:spPr>
        <a:xfrm flipV="1">
          <a:off x="6924675" y="3462337"/>
          <a:ext cx="504824" cy="514351"/>
        </a:xfrm>
        <a:prstGeom prst="bentConnector3">
          <a:avLst>
            <a:gd name="adj1" fmla="val 63208"/>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19050</xdr:colOff>
      <xdr:row>23</xdr:row>
      <xdr:rowOff>85725</xdr:rowOff>
    </xdr:from>
    <xdr:to>
      <xdr:col>11</xdr:col>
      <xdr:colOff>228600</xdr:colOff>
      <xdr:row>24</xdr:row>
      <xdr:rowOff>47625</xdr:rowOff>
    </xdr:to>
    <xdr:sp macro="" textlink="">
      <xdr:nvSpPr>
        <xdr:cNvPr id="59" name="Rectangle: Rounded Corners 58">
          <a:extLst>
            <a:ext uri="{FF2B5EF4-FFF2-40B4-BE49-F238E27FC236}">
              <a16:creationId xmlns:a16="http://schemas.microsoft.com/office/drawing/2014/main" id="{00000000-0008-0000-0000-00003B000000}"/>
            </a:ext>
          </a:extLst>
        </xdr:cNvPr>
        <xdr:cNvSpPr/>
      </xdr:nvSpPr>
      <xdr:spPr>
        <a:xfrm>
          <a:off x="6115050" y="4048125"/>
          <a:ext cx="819150" cy="1238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11</xdr:col>
      <xdr:colOff>228600</xdr:colOff>
      <xdr:row>23</xdr:row>
      <xdr:rowOff>38101</xdr:rowOff>
    </xdr:from>
    <xdr:to>
      <xdr:col>12</xdr:col>
      <xdr:colOff>104140</xdr:colOff>
      <xdr:row>23</xdr:row>
      <xdr:rowOff>159386</xdr:rowOff>
    </xdr:to>
    <xdr:cxnSp macro="">
      <xdr:nvCxnSpPr>
        <xdr:cNvPr id="60" name="Straight Arrow Connector 59">
          <a:extLst>
            <a:ext uri="{FF2B5EF4-FFF2-40B4-BE49-F238E27FC236}">
              <a16:creationId xmlns:a16="http://schemas.microsoft.com/office/drawing/2014/main" id="{00000000-0008-0000-0000-00003C000000}"/>
            </a:ext>
          </a:extLst>
        </xdr:cNvPr>
        <xdr:cNvCxnSpPr/>
      </xdr:nvCxnSpPr>
      <xdr:spPr>
        <a:xfrm flipV="1">
          <a:off x="6934200" y="4000501"/>
          <a:ext cx="485140" cy="12128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457200</xdr:colOff>
      <xdr:row>26</xdr:row>
      <xdr:rowOff>66675</xdr:rowOff>
    </xdr:from>
    <xdr:to>
      <xdr:col>11</xdr:col>
      <xdr:colOff>295275</xdr:colOff>
      <xdr:row>29</xdr:row>
      <xdr:rowOff>85725</xdr:rowOff>
    </xdr:to>
    <xdr:sp macro="" textlink="">
      <xdr:nvSpPr>
        <xdr:cNvPr id="62" name="Rectangle: Rounded Corners 61">
          <a:extLst>
            <a:ext uri="{FF2B5EF4-FFF2-40B4-BE49-F238E27FC236}">
              <a16:creationId xmlns:a16="http://schemas.microsoft.com/office/drawing/2014/main" id="{00000000-0008-0000-0000-00003E000000}"/>
            </a:ext>
          </a:extLst>
        </xdr:cNvPr>
        <xdr:cNvSpPr/>
      </xdr:nvSpPr>
      <xdr:spPr>
        <a:xfrm>
          <a:off x="4724400" y="4514850"/>
          <a:ext cx="2276475" cy="504825"/>
        </a:xfrm>
        <a:prstGeom prst="round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9</xdr:col>
      <xdr:colOff>533400</xdr:colOff>
      <xdr:row>29</xdr:row>
      <xdr:rowOff>133350</xdr:rowOff>
    </xdr:from>
    <xdr:to>
      <xdr:col>11</xdr:col>
      <xdr:colOff>314325</xdr:colOff>
      <xdr:row>35</xdr:row>
      <xdr:rowOff>123825</xdr:rowOff>
    </xdr:to>
    <xdr:sp macro="" textlink="">
      <xdr:nvSpPr>
        <xdr:cNvPr id="63" name="Rectangle: Rounded Corners 62">
          <a:extLst>
            <a:ext uri="{FF2B5EF4-FFF2-40B4-BE49-F238E27FC236}">
              <a16:creationId xmlns:a16="http://schemas.microsoft.com/office/drawing/2014/main" id="{00000000-0008-0000-0000-00003F000000}"/>
            </a:ext>
          </a:extLst>
        </xdr:cNvPr>
        <xdr:cNvSpPr/>
      </xdr:nvSpPr>
      <xdr:spPr>
        <a:xfrm>
          <a:off x="6019800" y="5067300"/>
          <a:ext cx="1000125" cy="9620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11</xdr:col>
      <xdr:colOff>314325</xdr:colOff>
      <xdr:row>29</xdr:row>
      <xdr:rowOff>133351</xdr:rowOff>
    </xdr:from>
    <xdr:to>
      <xdr:col>12</xdr:col>
      <xdr:colOff>114300</xdr:colOff>
      <xdr:row>30</xdr:row>
      <xdr:rowOff>118747</xdr:rowOff>
    </xdr:to>
    <xdr:cxnSp macro="">
      <xdr:nvCxnSpPr>
        <xdr:cNvPr id="64" name="Straight Arrow Connector 63">
          <a:extLst>
            <a:ext uri="{FF2B5EF4-FFF2-40B4-BE49-F238E27FC236}">
              <a16:creationId xmlns:a16="http://schemas.microsoft.com/office/drawing/2014/main" id="{00000000-0008-0000-0000-000040000000}"/>
            </a:ext>
          </a:extLst>
        </xdr:cNvPr>
        <xdr:cNvCxnSpPr>
          <a:endCxn id="31" idx="1"/>
        </xdr:cNvCxnSpPr>
      </xdr:nvCxnSpPr>
      <xdr:spPr>
        <a:xfrm flipV="1">
          <a:off x="7019925" y="5067301"/>
          <a:ext cx="409575" cy="14732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485775</xdr:colOff>
      <xdr:row>42</xdr:row>
      <xdr:rowOff>9525</xdr:rowOff>
    </xdr:from>
    <xdr:to>
      <xdr:col>11</xdr:col>
      <xdr:colOff>247650</xdr:colOff>
      <xdr:row>42</xdr:row>
      <xdr:rowOff>142875</xdr:rowOff>
    </xdr:to>
    <xdr:sp macro="" textlink="">
      <xdr:nvSpPr>
        <xdr:cNvPr id="68" name="Rectangle: Rounded Corners 67">
          <a:extLst>
            <a:ext uri="{FF2B5EF4-FFF2-40B4-BE49-F238E27FC236}">
              <a16:creationId xmlns:a16="http://schemas.microsoft.com/office/drawing/2014/main" id="{00000000-0008-0000-0000-000044000000}"/>
            </a:ext>
          </a:extLst>
        </xdr:cNvPr>
        <xdr:cNvSpPr/>
      </xdr:nvSpPr>
      <xdr:spPr>
        <a:xfrm>
          <a:off x="4752975" y="7048500"/>
          <a:ext cx="2200275" cy="133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7</xdr:col>
      <xdr:colOff>466725</xdr:colOff>
      <xdr:row>44</xdr:row>
      <xdr:rowOff>28575</xdr:rowOff>
    </xdr:from>
    <xdr:to>
      <xdr:col>11</xdr:col>
      <xdr:colOff>257175</xdr:colOff>
      <xdr:row>47</xdr:row>
      <xdr:rowOff>142875</xdr:rowOff>
    </xdr:to>
    <xdr:sp macro="" textlink="">
      <xdr:nvSpPr>
        <xdr:cNvPr id="72" name="Rectangle: Rounded Corners 71">
          <a:extLst>
            <a:ext uri="{FF2B5EF4-FFF2-40B4-BE49-F238E27FC236}">
              <a16:creationId xmlns:a16="http://schemas.microsoft.com/office/drawing/2014/main" id="{00000000-0008-0000-0000-000048000000}"/>
            </a:ext>
          </a:extLst>
        </xdr:cNvPr>
        <xdr:cNvSpPr/>
      </xdr:nvSpPr>
      <xdr:spPr>
        <a:xfrm>
          <a:off x="4733925" y="7391400"/>
          <a:ext cx="2228850" cy="6000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11</xdr:col>
      <xdr:colOff>266700</xdr:colOff>
      <xdr:row>43</xdr:row>
      <xdr:rowOff>123825</xdr:rowOff>
    </xdr:from>
    <xdr:to>
      <xdr:col>12</xdr:col>
      <xdr:colOff>76200</xdr:colOff>
      <xdr:row>45</xdr:row>
      <xdr:rowOff>48262</xdr:rowOff>
    </xdr:to>
    <xdr:cxnSp macro="">
      <xdr:nvCxnSpPr>
        <xdr:cNvPr id="73" name="Straight Arrow Connector 72">
          <a:extLst>
            <a:ext uri="{FF2B5EF4-FFF2-40B4-BE49-F238E27FC236}">
              <a16:creationId xmlns:a16="http://schemas.microsoft.com/office/drawing/2014/main" id="{00000000-0008-0000-0000-000049000000}"/>
            </a:ext>
          </a:extLst>
        </xdr:cNvPr>
        <xdr:cNvCxnSpPr/>
      </xdr:nvCxnSpPr>
      <xdr:spPr>
        <a:xfrm flipV="1">
          <a:off x="6972300" y="7324725"/>
          <a:ext cx="419100" cy="248287"/>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276224</xdr:colOff>
      <xdr:row>37</xdr:row>
      <xdr:rowOff>114302</xdr:rowOff>
    </xdr:from>
    <xdr:to>
      <xdr:col>12</xdr:col>
      <xdr:colOff>114299</xdr:colOff>
      <xdr:row>42</xdr:row>
      <xdr:rowOff>76201</xdr:rowOff>
    </xdr:to>
    <xdr:cxnSp macro="">
      <xdr:nvCxnSpPr>
        <xdr:cNvPr id="76" name="Connector: Elbow 75">
          <a:extLst>
            <a:ext uri="{FF2B5EF4-FFF2-40B4-BE49-F238E27FC236}">
              <a16:creationId xmlns:a16="http://schemas.microsoft.com/office/drawing/2014/main" id="{00000000-0008-0000-0000-00004C000000}"/>
            </a:ext>
          </a:extLst>
        </xdr:cNvPr>
        <xdr:cNvCxnSpPr>
          <a:endCxn id="32" idx="1"/>
        </xdr:cNvCxnSpPr>
      </xdr:nvCxnSpPr>
      <xdr:spPr>
        <a:xfrm rot="5400000" flipH="1" flipV="1">
          <a:off x="6819900" y="6505576"/>
          <a:ext cx="771524" cy="447675"/>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114300</xdr:colOff>
      <xdr:row>2</xdr:row>
      <xdr:rowOff>152400</xdr:rowOff>
    </xdr:from>
    <xdr:to>
      <xdr:col>3</xdr:col>
      <xdr:colOff>180975</xdr:colOff>
      <xdr:row>22</xdr:row>
      <xdr:rowOff>133350</xdr:rowOff>
    </xdr:to>
    <xdr:sp macro="" textlink="">
      <xdr:nvSpPr>
        <xdr:cNvPr id="84" name="Text Box 42">
          <a:extLst>
            <a:ext uri="{FF2B5EF4-FFF2-40B4-BE49-F238E27FC236}">
              <a16:creationId xmlns:a16="http://schemas.microsoft.com/office/drawing/2014/main" id="{00000000-0008-0000-0000-000054000000}"/>
            </a:ext>
          </a:extLst>
        </xdr:cNvPr>
        <xdr:cNvSpPr txBox="1"/>
      </xdr:nvSpPr>
      <xdr:spPr>
        <a:xfrm>
          <a:off x="114300" y="714375"/>
          <a:ext cx="1895475" cy="321945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This information is pulled over from the Living Expenses Tab that is completed with the Member during the loan interview discussion. </a:t>
          </a:r>
        </a:p>
        <a:p>
          <a:pPr>
            <a:lnSpc>
              <a:spcPct val="107000"/>
            </a:lnSpc>
            <a:spcAft>
              <a:spcPts val="800"/>
            </a:spcAft>
          </a:pPr>
          <a:r>
            <a:rPr lang="en-AU" sz="900">
              <a:solidFill>
                <a:srgbClr val="333333"/>
              </a:solidFill>
              <a:effectLst/>
              <a:latin typeface="Calibri" panose="020F0502020204030204" pitchFamily="34" charset="0"/>
              <a:ea typeface="Calibri" panose="020F0502020204030204" pitchFamily="34" charset="0"/>
              <a:cs typeface="Calibri" panose="020F0502020204030204" pitchFamily="34" charset="0"/>
            </a:rPr>
            <a:t>Queensland Country Lenders and Brokers must obtain details of Member/s declared living expenses for all loan applications.</a:t>
          </a:r>
          <a:endParaRPr lang="en-AU" sz="9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AU" sz="900">
              <a:solidFill>
                <a:srgbClr val="333333"/>
              </a:solidFill>
              <a:effectLst/>
              <a:latin typeface="Calibri" panose="020F0502020204030204" pitchFamily="34" charset="0"/>
              <a:ea typeface="Calibri" panose="020F0502020204030204" pitchFamily="34" charset="0"/>
              <a:cs typeface="Calibri" panose="020F0502020204030204" pitchFamily="34" charset="0"/>
            </a:rPr>
            <a:t> The declared living amounts  disclosed by the Member must be reviewed for reasonableness by frontline lending staff as well as the Delegated Lending Authority (DLA) holder who approves the application. </a:t>
          </a:r>
          <a:endParaRPr lang="en-AU" sz="9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AU" sz="900">
              <a:effectLst/>
              <a:latin typeface="Calibri" panose="020F0502020204030204" pitchFamily="34" charset="0"/>
              <a:ea typeface="Calibri" panose="020F0502020204030204" pitchFamily="34" charset="0"/>
              <a:cs typeface="Times New Roman" panose="02020603050405020304" pitchFamily="18" charset="0"/>
            </a:rPr>
            <a:t>Verification of the Members declared living expenses is to be completed with at least one-month review of statements. </a:t>
          </a:r>
        </a:p>
      </xdr:txBody>
    </xdr:sp>
    <xdr:clientData/>
  </xdr:twoCellAnchor>
  <xdr:twoCellAnchor>
    <xdr:from>
      <xdr:col>0</xdr:col>
      <xdr:colOff>114300</xdr:colOff>
      <xdr:row>23</xdr:row>
      <xdr:rowOff>85725</xdr:rowOff>
    </xdr:from>
    <xdr:to>
      <xdr:col>3</xdr:col>
      <xdr:colOff>171450</xdr:colOff>
      <xdr:row>31</xdr:row>
      <xdr:rowOff>47625</xdr:rowOff>
    </xdr:to>
    <xdr:sp macro="" textlink="">
      <xdr:nvSpPr>
        <xdr:cNvPr id="85" name="Text Box 37">
          <a:extLst>
            <a:ext uri="{FF2B5EF4-FFF2-40B4-BE49-F238E27FC236}">
              <a16:creationId xmlns:a16="http://schemas.microsoft.com/office/drawing/2014/main" id="{00000000-0008-0000-0000-000055000000}"/>
            </a:ext>
          </a:extLst>
        </xdr:cNvPr>
        <xdr:cNvSpPr txBox="1"/>
      </xdr:nvSpPr>
      <xdr:spPr>
        <a:xfrm>
          <a:off x="114300" y="4048125"/>
          <a:ext cx="1885950" cy="12573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Identify the type of household and additional information – This contributes towards the HEM (Benchmark Living Expenses).</a:t>
          </a:r>
          <a:endParaRPr lang="en-AU" sz="9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Additional vehicles, and any motor bikes, boat/caravan, and additional properties must be included.   </a:t>
          </a:r>
          <a:endParaRPr lang="en-AU" sz="9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571500</xdr:colOff>
      <xdr:row>21</xdr:row>
      <xdr:rowOff>38101</xdr:rowOff>
    </xdr:from>
    <xdr:to>
      <xdr:col>7</xdr:col>
      <xdr:colOff>381000</xdr:colOff>
      <xdr:row>28</xdr:row>
      <xdr:rowOff>142876</xdr:rowOff>
    </xdr:to>
    <xdr:sp macro="" textlink="">
      <xdr:nvSpPr>
        <xdr:cNvPr id="87" name="Rectangle: Rounded Corners 86">
          <a:extLst>
            <a:ext uri="{FF2B5EF4-FFF2-40B4-BE49-F238E27FC236}">
              <a16:creationId xmlns:a16="http://schemas.microsoft.com/office/drawing/2014/main" id="{00000000-0008-0000-0000-000057000000}"/>
            </a:ext>
          </a:extLst>
        </xdr:cNvPr>
        <xdr:cNvSpPr/>
      </xdr:nvSpPr>
      <xdr:spPr>
        <a:xfrm>
          <a:off x="2400300" y="3676651"/>
          <a:ext cx="2247900" cy="12382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209550</xdr:colOff>
      <xdr:row>19</xdr:row>
      <xdr:rowOff>47625</xdr:rowOff>
    </xdr:from>
    <xdr:to>
      <xdr:col>4</xdr:col>
      <xdr:colOff>0</xdr:colOff>
      <xdr:row>21</xdr:row>
      <xdr:rowOff>114301</xdr:rowOff>
    </xdr:to>
    <xdr:cxnSp macro="">
      <xdr:nvCxnSpPr>
        <xdr:cNvPr id="88" name="Straight Arrow Connector 87">
          <a:extLst>
            <a:ext uri="{FF2B5EF4-FFF2-40B4-BE49-F238E27FC236}">
              <a16:creationId xmlns:a16="http://schemas.microsoft.com/office/drawing/2014/main" id="{00000000-0008-0000-0000-000058000000}"/>
            </a:ext>
          </a:extLst>
        </xdr:cNvPr>
        <xdr:cNvCxnSpPr/>
      </xdr:nvCxnSpPr>
      <xdr:spPr>
        <a:xfrm flipH="1" flipV="1">
          <a:off x="2038350" y="3362325"/>
          <a:ext cx="400050" cy="39052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581025</xdr:colOff>
      <xdr:row>30</xdr:row>
      <xdr:rowOff>104775</xdr:rowOff>
    </xdr:from>
    <xdr:to>
      <xdr:col>7</xdr:col>
      <xdr:colOff>400050</xdr:colOff>
      <xdr:row>36</xdr:row>
      <xdr:rowOff>152400</xdr:rowOff>
    </xdr:to>
    <xdr:sp macro="" textlink="">
      <xdr:nvSpPr>
        <xdr:cNvPr id="93" name="Rectangle: Rounded Corners 92">
          <a:extLst>
            <a:ext uri="{FF2B5EF4-FFF2-40B4-BE49-F238E27FC236}">
              <a16:creationId xmlns:a16="http://schemas.microsoft.com/office/drawing/2014/main" id="{00000000-0008-0000-0000-00005D000000}"/>
            </a:ext>
          </a:extLst>
        </xdr:cNvPr>
        <xdr:cNvSpPr/>
      </xdr:nvSpPr>
      <xdr:spPr>
        <a:xfrm>
          <a:off x="2409825" y="5200650"/>
          <a:ext cx="2257425" cy="10191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209551</xdr:colOff>
      <xdr:row>29</xdr:row>
      <xdr:rowOff>123826</xdr:rowOff>
    </xdr:from>
    <xdr:to>
      <xdr:col>4</xdr:col>
      <xdr:colOff>0</xdr:colOff>
      <xdr:row>31</xdr:row>
      <xdr:rowOff>28575</xdr:rowOff>
    </xdr:to>
    <xdr:cxnSp macro="">
      <xdr:nvCxnSpPr>
        <xdr:cNvPr id="94" name="Straight Arrow Connector 93">
          <a:extLst>
            <a:ext uri="{FF2B5EF4-FFF2-40B4-BE49-F238E27FC236}">
              <a16:creationId xmlns:a16="http://schemas.microsoft.com/office/drawing/2014/main" id="{00000000-0008-0000-0000-00005E000000}"/>
            </a:ext>
          </a:extLst>
        </xdr:cNvPr>
        <xdr:cNvCxnSpPr/>
      </xdr:nvCxnSpPr>
      <xdr:spPr>
        <a:xfrm flipH="1" flipV="1">
          <a:off x="2038351" y="5057776"/>
          <a:ext cx="400049" cy="22859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39</xdr:row>
      <xdr:rowOff>0</xdr:rowOff>
    </xdr:from>
    <xdr:to>
      <xdr:col>7</xdr:col>
      <xdr:colOff>361950</xdr:colOff>
      <xdr:row>46</xdr:row>
      <xdr:rowOff>19050</xdr:rowOff>
    </xdr:to>
    <xdr:sp macro="" textlink="">
      <xdr:nvSpPr>
        <xdr:cNvPr id="96" name="Rectangle: Rounded Corners 95">
          <a:extLst>
            <a:ext uri="{FF2B5EF4-FFF2-40B4-BE49-F238E27FC236}">
              <a16:creationId xmlns:a16="http://schemas.microsoft.com/office/drawing/2014/main" id="{00000000-0008-0000-0000-000060000000}"/>
            </a:ext>
          </a:extLst>
        </xdr:cNvPr>
        <xdr:cNvSpPr/>
      </xdr:nvSpPr>
      <xdr:spPr>
        <a:xfrm>
          <a:off x="2409825" y="6553200"/>
          <a:ext cx="2219325" cy="11525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clientData/>
  </xdr:twoCellAnchor>
  <xdr:twoCellAnchor>
    <xdr:from>
      <xdr:col>3</xdr:col>
      <xdr:colOff>209550</xdr:colOff>
      <xdr:row>40</xdr:row>
      <xdr:rowOff>57150</xdr:rowOff>
    </xdr:from>
    <xdr:to>
      <xdr:col>3</xdr:col>
      <xdr:colOff>581026</xdr:colOff>
      <xdr:row>41</xdr:row>
      <xdr:rowOff>57153</xdr:rowOff>
    </xdr:to>
    <xdr:cxnSp macro="">
      <xdr:nvCxnSpPr>
        <xdr:cNvPr id="97" name="Straight Arrow Connector 96">
          <a:extLst>
            <a:ext uri="{FF2B5EF4-FFF2-40B4-BE49-F238E27FC236}">
              <a16:creationId xmlns:a16="http://schemas.microsoft.com/office/drawing/2014/main" id="{00000000-0008-0000-0000-000061000000}"/>
            </a:ext>
          </a:extLst>
        </xdr:cNvPr>
        <xdr:cNvCxnSpPr>
          <a:cxnSpLocks/>
        </xdr:cNvCxnSpPr>
      </xdr:nvCxnSpPr>
      <xdr:spPr>
        <a:xfrm flipH="1" flipV="1">
          <a:off x="2038350" y="6772275"/>
          <a:ext cx="371476" cy="16192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104774</xdr:colOff>
      <xdr:row>32</xdr:row>
      <xdr:rowOff>28575</xdr:rowOff>
    </xdr:from>
    <xdr:to>
      <xdr:col>3</xdr:col>
      <xdr:colOff>171449</xdr:colOff>
      <xdr:row>50</xdr:row>
      <xdr:rowOff>133351</xdr:rowOff>
    </xdr:to>
    <xdr:sp macro="" textlink="">
      <xdr:nvSpPr>
        <xdr:cNvPr id="100" name="Text Box 43">
          <a:extLst>
            <a:ext uri="{FF2B5EF4-FFF2-40B4-BE49-F238E27FC236}">
              <a16:creationId xmlns:a16="http://schemas.microsoft.com/office/drawing/2014/main" id="{00000000-0008-0000-0000-000064000000}"/>
            </a:ext>
          </a:extLst>
        </xdr:cNvPr>
        <xdr:cNvSpPr txBox="1"/>
      </xdr:nvSpPr>
      <xdr:spPr>
        <a:xfrm>
          <a:off x="104774" y="5448300"/>
          <a:ext cx="1895475" cy="301942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AU" sz="900">
              <a:solidFill>
                <a:srgbClr val="333333"/>
              </a:solidFill>
              <a:effectLst/>
              <a:ea typeface="Times New Roman" panose="02020603050405020304" pitchFamily="18" charset="0"/>
              <a:cs typeface="Calibri" panose="020F0502020204030204" pitchFamily="34" charset="0"/>
            </a:rPr>
            <a:t>Discretionary expenses not captured in benchmark expenses are listed below:</a:t>
          </a:r>
          <a:endParaRPr lang="en-AU" sz="900">
            <a:effectLst/>
          </a:endParaRPr>
        </a:p>
        <a:p>
          <a:pPr marL="342900" lvl="0" indent="-342900">
            <a:spcAft>
              <a:spcPts val="0"/>
            </a:spcAft>
            <a:buSzPts val="1000"/>
            <a:buFont typeface="Wingdings" panose="05000000000000000000" pitchFamily="2" charset="2"/>
            <a:buChar char=""/>
            <a:tabLst>
              <a:tab pos="228600" algn="l"/>
            </a:tabLst>
          </a:pPr>
          <a:r>
            <a:rPr lang="en-AU" sz="900">
              <a:solidFill>
                <a:srgbClr val="333333"/>
              </a:solidFill>
              <a:effectLst/>
              <a:ea typeface="Times New Roman" panose="02020603050405020304" pitchFamily="18" charset="0"/>
              <a:cs typeface="Calibri" panose="020F0502020204030204" pitchFamily="34" charset="0"/>
            </a:rPr>
            <a:t>Child support payments</a:t>
          </a:r>
          <a:endParaRPr lang="en-AU" sz="900">
            <a:effectLst/>
          </a:endParaRPr>
        </a:p>
        <a:p>
          <a:pPr marL="342900" lvl="0" indent="-342900">
            <a:spcAft>
              <a:spcPts val="0"/>
            </a:spcAft>
            <a:buSzPts val="1000"/>
            <a:buFont typeface="Wingdings" panose="05000000000000000000" pitchFamily="2" charset="2"/>
            <a:buChar char=""/>
            <a:tabLst>
              <a:tab pos="228600" algn="l"/>
            </a:tabLst>
          </a:pPr>
          <a:r>
            <a:rPr lang="en-AU" sz="900">
              <a:solidFill>
                <a:srgbClr val="333333"/>
              </a:solidFill>
              <a:effectLst/>
              <a:ea typeface="Times New Roman" panose="02020603050405020304" pitchFamily="18" charset="0"/>
              <a:cs typeface="Calibri" panose="020F0502020204030204" pitchFamily="34" charset="0"/>
            </a:rPr>
            <a:t>Personal and Health insurance</a:t>
          </a:r>
          <a:endParaRPr lang="en-AU" sz="900">
            <a:effectLst/>
          </a:endParaRPr>
        </a:p>
        <a:p>
          <a:pPr marL="342900" lvl="0" indent="-342900">
            <a:spcAft>
              <a:spcPts val="0"/>
            </a:spcAft>
            <a:buSzPts val="1000"/>
            <a:buFont typeface="Wingdings" panose="05000000000000000000" pitchFamily="2" charset="2"/>
            <a:buChar char=""/>
            <a:tabLst>
              <a:tab pos="228600" algn="l"/>
            </a:tabLst>
          </a:pPr>
          <a:r>
            <a:rPr lang="en-AU" sz="900">
              <a:solidFill>
                <a:srgbClr val="333333"/>
              </a:solidFill>
              <a:effectLst/>
              <a:ea typeface="Times New Roman" panose="02020603050405020304" pitchFamily="18" charset="0"/>
              <a:cs typeface="Calibri" panose="020F0502020204030204" pitchFamily="34" charset="0"/>
            </a:rPr>
            <a:t>Private school fees</a:t>
          </a:r>
          <a:endParaRPr lang="en-AU" sz="900">
            <a:effectLst/>
          </a:endParaRPr>
        </a:p>
        <a:p>
          <a:pPr marL="342900" lvl="0" indent="-342900">
            <a:spcAft>
              <a:spcPts val="0"/>
            </a:spcAft>
            <a:buSzPts val="1000"/>
            <a:buFont typeface="Wingdings" panose="05000000000000000000" pitchFamily="2" charset="2"/>
            <a:buChar char=""/>
            <a:tabLst>
              <a:tab pos="228600" algn="l"/>
            </a:tabLst>
          </a:pPr>
          <a:r>
            <a:rPr lang="en-AU" sz="900">
              <a:solidFill>
                <a:srgbClr val="333333"/>
              </a:solidFill>
              <a:effectLst/>
              <a:ea typeface="Times New Roman" panose="02020603050405020304" pitchFamily="18" charset="0"/>
              <a:cs typeface="Calibri" panose="020F0502020204030204" pitchFamily="34" charset="0"/>
            </a:rPr>
            <a:t>Childcare costs</a:t>
          </a:r>
          <a:endParaRPr lang="en-AU" sz="900">
            <a:effectLst/>
          </a:endParaRPr>
        </a:p>
        <a:p>
          <a:pPr marL="342900" lvl="0" indent="-342900">
            <a:spcAft>
              <a:spcPts val="0"/>
            </a:spcAft>
            <a:buSzPts val="1000"/>
            <a:buFont typeface="Wingdings" panose="05000000000000000000" pitchFamily="2" charset="2"/>
            <a:buChar char=""/>
            <a:tabLst>
              <a:tab pos="228600" algn="l"/>
            </a:tabLst>
          </a:pPr>
          <a:r>
            <a:rPr lang="en-AU" sz="900">
              <a:solidFill>
                <a:srgbClr val="333333"/>
              </a:solidFill>
              <a:effectLst/>
              <a:ea typeface="Times New Roman" panose="02020603050405020304" pitchFamily="18" charset="0"/>
              <a:cs typeface="Calibri" panose="020F0502020204030204" pitchFamily="34" charset="0"/>
            </a:rPr>
            <a:t>State Penalties Enforcement Register fines</a:t>
          </a:r>
          <a:endParaRPr lang="en-AU" sz="900">
            <a:effectLst/>
          </a:endParaRPr>
        </a:p>
        <a:p>
          <a:pPr marL="342900" lvl="0" indent="-342900">
            <a:spcAft>
              <a:spcPts val="0"/>
            </a:spcAft>
            <a:buSzPts val="1000"/>
            <a:buFont typeface="Wingdings" panose="05000000000000000000" pitchFamily="2" charset="2"/>
            <a:buChar char=""/>
            <a:tabLst>
              <a:tab pos="228600" algn="l"/>
            </a:tabLst>
          </a:pPr>
          <a:r>
            <a:rPr lang="en-AU" sz="900">
              <a:solidFill>
                <a:srgbClr val="333333"/>
              </a:solidFill>
              <a:effectLst/>
              <a:ea typeface="Times New Roman" panose="02020603050405020304" pitchFamily="18" charset="0"/>
              <a:cs typeface="Calibri" panose="020F0502020204030204" pitchFamily="34" charset="0"/>
            </a:rPr>
            <a:t>HECS/HELP payments</a:t>
          </a:r>
          <a:endParaRPr lang="en-AU" sz="900">
            <a:effectLst/>
          </a:endParaRPr>
        </a:p>
        <a:p>
          <a:pPr marL="457200">
            <a:spcAft>
              <a:spcPts val="0"/>
            </a:spcAft>
          </a:pPr>
          <a:r>
            <a:rPr lang="en-AU" sz="900">
              <a:solidFill>
                <a:srgbClr val="333333"/>
              </a:solidFill>
              <a:effectLst/>
              <a:ea typeface="Times New Roman" panose="02020603050405020304" pitchFamily="18" charset="0"/>
              <a:cs typeface="Calibri" panose="020F0502020204030204" pitchFamily="34" charset="0"/>
            </a:rPr>
            <a:t> </a:t>
          </a:r>
          <a:endParaRPr lang="en-AU" sz="900">
            <a:effectLst/>
          </a:endParaRPr>
        </a:p>
        <a:p>
          <a:pPr>
            <a:spcAft>
              <a:spcPts val="750"/>
            </a:spcAft>
          </a:pPr>
          <a:r>
            <a:rPr lang="en-AU" sz="900">
              <a:solidFill>
                <a:srgbClr val="333333"/>
              </a:solidFill>
              <a:effectLst/>
              <a:ea typeface="Times New Roman" panose="02020603050405020304" pitchFamily="18" charset="0"/>
              <a:cs typeface="Calibri" panose="020F0502020204030204" pitchFamily="34" charset="0"/>
            </a:rPr>
            <a:t>Benchmark living expenses do not include provision for rent or board, or any lending commitments. </a:t>
          </a:r>
          <a:endParaRPr lang="en-AU" sz="900">
            <a:effectLst/>
          </a:endParaRPr>
        </a:p>
        <a:p>
          <a:pPr>
            <a:spcAft>
              <a:spcPts val="750"/>
            </a:spcAft>
          </a:pPr>
          <a:r>
            <a:rPr lang="en-AU" sz="900">
              <a:solidFill>
                <a:srgbClr val="333333"/>
              </a:solidFill>
              <a:effectLst/>
              <a:ea typeface="Times New Roman" panose="02020603050405020304" pitchFamily="18" charset="0"/>
              <a:cs typeface="Calibri" panose="020F0502020204030204" pitchFamily="34" charset="0"/>
            </a:rPr>
            <a:t>Queensland Country's servicing calculators includes provision for capture of basic living expenses, declared discretionary living expenses and other commitments. </a:t>
          </a:r>
          <a:endParaRPr lang="en-AU" sz="900">
            <a:effectLst/>
          </a:endParaRPr>
        </a:p>
        <a:p>
          <a:pPr>
            <a:lnSpc>
              <a:spcPct val="107000"/>
            </a:lnSpc>
            <a:spcAft>
              <a:spcPts val="800"/>
            </a:spcAft>
          </a:pPr>
          <a:r>
            <a:rPr lang="en-AU"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142875</xdr:colOff>
      <xdr:row>165</xdr:row>
      <xdr:rowOff>142875</xdr:rowOff>
    </xdr:from>
    <xdr:to>
      <xdr:col>33</xdr:col>
      <xdr:colOff>0</xdr:colOff>
      <xdr:row>176</xdr:row>
      <xdr:rowOff>0</xdr:rowOff>
    </xdr:to>
    <xdr:graphicFrame macro="">
      <xdr:nvGraphicFramePr>
        <xdr:cNvPr id="11113" name="Chart 21">
          <a:extLst>
            <a:ext uri="{FF2B5EF4-FFF2-40B4-BE49-F238E27FC236}">
              <a16:creationId xmlns:a16="http://schemas.microsoft.com/office/drawing/2014/main" id="{00000000-0008-0000-0100-000069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30</xdr:col>
      <xdr:colOff>314325</xdr:colOff>
      <xdr:row>107</xdr:row>
      <xdr:rowOff>19050</xdr:rowOff>
    </xdr:from>
    <xdr:to>
      <xdr:col>33</xdr:col>
      <xdr:colOff>400051</xdr:colOff>
      <xdr:row>108</xdr:row>
      <xdr:rowOff>0</xdr:rowOff>
    </xdr:to>
    <xdr:pic>
      <xdr:nvPicPr>
        <xdr:cNvPr id="11114" name="Picture 4">
          <a:extLst>
            <a:ext uri="{FF2B5EF4-FFF2-40B4-BE49-F238E27FC236}">
              <a16:creationId xmlns:a16="http://schemas.microsoft.com/office/drawing/2014/main" id="{00000000-0008-0000-0100-00006A2B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822775" y="24422100"/>
          <a:ext cx="25812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793751</xdr:colOff>
      <xdr:row>0</xdr:row>
      <xdr:rowOff>31750</xdr:rowOff>
    </xdr:from>
    <xdr:to>
      <xdr:col>5</xdr:col>
      <xdr:colOff>1047751</xdr:colOff>
      <xdr:row>0</xdr:row>
      <xdr:rowOff>736134</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5084" y="31750"/>
          <a:ext cx="2275417" cy="70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276225</xdr:colOff>
          <xdr:row>0</xdr:row>
          <xdr:rowOff>257175</xdr:rowOff>
        </xdr:from>
        <xdr:to>
          <xdr:col>10</xdr:col>
          <xdr:colOff>628650</xdr:colOff>
          <xdr:row>0</xdr:row>
          <xdr:rowOff>571500</xdr:rowOff>
        </xdr:to>
        <xdr:sp macro="" textlink="">
          <xdr:nvSpPr>
            <xdr:cNvPr id="8141" name="Button 1997" hidden="1">
              <a:extLst>
                <a:ext uri="{63B3BB69-23CF-44E3-9099-C40C66FF867C}">
                  <a14:compatExt spid="_x0000_s8141"/>
                </a:ext>
                <a:ext uri="{FF2B5EF4-FFF2-40B4-BE49-F238E27FC236}">
                  <a16:creationId xmlns:a16="http://schemas.microsoft.com/office/drawing/2014/main" id="{00000000-0008-0000-0100-0000CD1F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Print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66675</xdr:colOff>
      <xdr:row>58</xdr:row>
      <xdr:rowOff>85725</xdr:rowOff>
    </xdr:from>
    <xdr:to>
      <xdr:col>6</xdr:col>
      <xdr:colOff>1009650</xdr:colOff>
      <xdr:row>69</xdr:row>
      <xdr:rowOff>0</xdr:rowOff>
    </xdr:to>
    <xdr:graphicFrame macro="">
      <xdr:nvGraphicFramePr>
        <xdr:cNvPr id="12793" name="Chart 21">
          <a:extLst>
            <a:ext uri="{FF2B5EF4-FFF2-40B4-BE49-F238E27FC236}">
              <a16:creationId xmlns:a16="http://schemas.microsoft.com/office/drawing/2014/main" id="{00000000-0008-0000-0200-0000F9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285750</xdr:colOff>
      <xdr:row>0</xdr:row>
      <xdr:rowOff>25644</xdr:rowOff>
    </xdr:from>
    <xdr:to>
      <xdr:col>6</xdr:col>
      <xdr:colOff>1103842</xdr:colOff>
      <xdr:row>0</xdr:row>
      <xdr:rowOff>730028</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43096" y="25644"/>
          <a:ext cx="2276150" cy="70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285750</xdr:colOff>
          <xdr:row>0</xdr:row>
          <xdr:rowOff>390525</xdr:rowOff>
        </xdr:from>
        <xdr:to>
          <xdr:col>10</xdr:col>
          <xdr:colOff>352425</xdr:colOff>
          <xdr:row>0</xdr:row>
          <xdr:rowOff>685800</xdr:rowOff>
        </xdr:to>
        <xdr:sp macro="" textlink="">
          <xdr:nvSpPr>
            <xdr:cNvPr id="12677" name="Button 389" hidden="1">
              <a:extLst>
                <a:ext uri="{63B3BB69-23CF-44E3-9099-C40C66FF867C}">
                  <a14:compatExt spid="_x0000_s12677"/>
                </a:ext>
                <a:ext uri="{FF2B5EF4-FFF2-40B4-BE49-F238E27FC236}">
                  <a16:creationId xmlns:a16="http://schemas.microsoft.com/office/drawing/2014/main" id="{00000000-0008-0000-0200-00008531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Print</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1009650</xdr:colOff>
      <xdr:row>0</xdr:row>
      <xdr:rowOff>38100</xdr:rowOff>
    </xdr:from>
    <xdr:to>
      <xdr:col>9</xdr:col>
      <xdr:colOff>694267</xdr:colOff>
      <xdr:row>0</xdr:row>
      <xdr:rowOff>742484</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2650" y="38100"/>
          <a:ext cx="2275417" cy="704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10</xdr:col>
          <xdr:colOff>314325</xdr:colOff>
          <xdr:row>0</xdr:row>
          <xdr:rowOff>466725</xdr:rowOff>
        </xdr:from>
        <xdr:to>
          <xdr:col>12</xdr:col>
          <xdr:colOff>352425</xdr:colOff>
          <xdr:row>0</xdr:row>
          <xdr:rowOff>752475</xdr:rowOff>
        </xdr:to>
        <xdr:sp macro="" textlink="">
          <xdr:nvSpPr>
            <xdr:cNvPr id="137321" name="Button 105" hidden="1">
              <a:extLst>
                <a:ext uri="{63B3BB69-23CF-44E3-9099-C40C66FF867C}">
                  <a14:compatExt spid="_x0000_s137321"/>
                </a:ext>
                <a:ext uri="{FF2B5EF4-FFF2-40B4-BE49-F238E27FC236}">
                  <a16:creationId xmlns:a16="http://schemas.microsoft.com/office/drawing/2014/main" id="{00000000-0008-0000-0300-00006918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Print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690564</xdr:colOff>
      <xdr:row>45</xdr:row>
      <xdr:rowOff>71437</xdr:rowOff>
    </xdr:from>
    <xdr:to>
      <xdr:col>9</xdr:col>
      <xdr:colOff>490280</xdr:colOff>
      <xdr:row>82</xdr:row>
      <xdr:rowOff>39554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12283" y="8215312"/>
          <a:ext cx="9253278" cy="6326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graniglia\AppData\Local\Microsoft\Windows\INetCache\Content.Outlook\66NY1ATG\Loan%20Affordability%20Calculator%20v2.26%2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ffordability Calculator"/>
      <sheetName val="Living Expenses worksheet"/>
      <sheetName val="LAC Guide"/>
      <sheetName val="Calculations"/>
      <sheetName val="Symtrix Maintenance RQD"/>
      <sheetName val="Historical HEM Data"/>
    </sheetNames>
    <sheetDataSet>
      <sheetData sheetId="0" refreshError="1"/>
      <sheetData sheetId="1"/>
      <sheetData sheetId="2" refreshError="1"/>
      <sheetData sheetId="3">
        <row r="2">
          <cell r="L2" t="str">
            <v>Residential</v>
          </cell>
        </row>
        <row r="3">
          <cell r="L3" t="str">
            <v>Commercial</v>
          </cell>
        </row>
        <row r="33">
          <cell r="A33" t="str">
            <v>Yes</v>
          </cell>
        </row>
        <row r="34">
          <cell r="A34" t="str">
            <v>No</v>
          </cell>
        </row>
      </sheetData>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Leann Pilcher" id="{3ED2A21C-DB1B-47A8-A1CD-D83889350157}" userId="S::lpilcher@qccu.com.au::26391ac9-75f6-4c24-814f-4eb3fd4f284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4" dT="2020-02-20T05:23:57.33" personId="{3ED2A21C-DB1B-47A8-A1CD-D83889350157}" id="{F8958AC5-9AD8-4BCC-8D5E-D58D23405B09}">
    <text>Gross self-employed used for DTI &amp; LTI calculations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B395E-8388-403C-9EEC-7104CD3B0D60}">
  <sheetPr codeName="Sheet2">
    <tabColor theme="9" tint="-0.249977111117893"/>
  </sheetPr>
  <dimension ref="A1:Q2"/>
  <sheetViews>
    <sheetView workbookViewId="0">
      <selection activeCell="S9" sqref="S9"/>
    </sheetView>
  </sheetViews>
  <sheetFormatPr defaultRowHeight="12.75" x14ac:dyDescent="0.2"/>
  <cols>
    <col min="1" max="16384" width="9.140625" style="624"/>
  </cols>
  <sheetData>
    <row r="1" spans="1:17" ht="24.95" customHeight="1" x14ac:dyDescent="0.2">
      <c r="A1" s="627" t="s">
        <v>378</v>
      </c>
      <c r="B1" s="627"/>
      <c r="C1" s="627"/>
      <c r="D1" s="627"/>
      <c r="E1" s="627"/>
      <c r="F1" s="627"/>
      <c r="G1" s="627"/>
      <c r="H1" s="627"/>
      <c r="I1" s="627"/>
      <c r="J1" s="627"/>
      <c r="K1" s="627"/>
      <c r="L1" s="627"/>
      <c r="M1" s="627"/>
      <c r="N1" s="627"/>
      <c r="O1" s="627"/>
      <c r="P1" s="627"/>
      <c r="Q1" s="627"/>
    </row>
    <row r="2" spans="1:17" ht="20.100000000000001" customHeight="1" x14ac:dyDescent="0.2">
      <c r="A2" s="626"/>
      <c r="B2" s="626"/>
      <c r="C2" s="626"/>
      <c r="D2" s="626"/>
      <c r="E2" s="626"/>
      <c r="F2" s="626"/>
      <c r="G2" s="626"/>
      <c r="H2" s="626"/>
      <c r="I2" s="626"/>
      <c r="J2" s="626"/>
      <c r="K2" s="626"/>
      <c r="L2" s="626"/>
      <c r="M2" s="626"/>
      <c r="N2" s="626"/>
      <c r="O2" s="626"/>
      <c r="P2" s="626"/>
    </row>
  </sheetData>
  <sheetProtection algorithmName="SHA-512" hashValue="7s2XWqc/AJmV023LIU5aLkJhR6QsBDaqVNNeKfBEahIpryuDmTIRuhn9QNWyGd6CJtl+ezoEwJo3pEx3IliVnA==" saltValue="NWxSFA3da3EK2IC+fgW8rA==" spinCount="100000" sheet="1" objects="1" scenarios="1" selectLockedCells="1" selectUnlockedCells="1"/>
  <mergeCells count="2">
    <mergeCell ref="A2:P2"/>
    <mergeCell ref="A1:Q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H178"/>
  <sheetViews>
    <sheetView tabSelected="1" zoomScale="90" zoomScaleNormal="90" workbookViewId="0">
      <selection activeCell="B3" sqref="B3:F3"/>
    </sheetView>
  </sheetViews>
  <sheetFormatPr defaultRowHeight="12.75" x14ac:dyDescent="0.2"/>
  <cols>
    <col min="1" max="1" width="30.28515625" style="481" customWidth="1"/>
    <col min="2" max="2" width="18.28515625" style="481" customWidth="1"/>
    <col min="3" max="4" width="1.7109375" style="481" customWidth="1"/>
    <col min="5" max="5" width="30.28515625" style="481" customWidth="1"/>
    <col min="6" max="6" width="18.28515625" style="481" customWidth="1"/>
    <col min="7" max="7" width="1.7109375" style="481" customWidth="1"/>
    <col min="8" max="8" width="0.140625" style="481" customWidth="1"/>
    <col min="9" max="9" width="4.28515625" style="481" customWidth="1"/>
    <col min="10" max="10" width="13" style="484" customWidth="1"/>
    <col min="11" max="11" width="10.5703125" style="484" customWidth="1"/>
    <col min="12" max="12" width="4.28515625" style="481" customWidth="1"/>
    <col min="13" max="13" width="39" style="65" customWidth="1"/>
    <col min="14" max="14" width="14.5703125" style="65" bestFit="1" customWidth="1"/>
    <col min="15" max="15" width="17.42578125" style="65" bestFit="1" customWidth="1"/>
    <col min="16" max="16" width="18.140625" style="65" customWidth="1"/>
    <col min="17" max="17" width="20.28515625" style="65" bestFit="1" customWidth="1"/>
    <col min="18" max="18" width="28.140625" style="65" bestFit="1" customWidth="1"/>
    <col min="19" max="19" width="13.42578125" style="65" customWidth="1"/>
    <col min="20" max="20" width="18.140625" style="65" bestFit="1" customWidth="1"/>
    <col min="21" max="21" width="20.28515625" style="64" bestFit="1" customWidth="1"/>
    <col min="22" max="24" width="9.140625" style="64"/>
    <col min="25" max="25" width="20.7109375" style="64" customWidth="1"/>
    <col min="26" max="26" width="20.7109375" style="64" hidden="1" customWidth="1"/>
    <col min="27" max="27" width="3.28515625" style="64" hidden="1" customWidth="1"/>
    <col min="28" max="28" width="34.42578125" style="64" hidden="1" customWidth="1"/>
    <col min="29" max="29" width="13.28515625" style="64" customWidth="1"/>
    <col min="30" max="30" width="2.85546875" style="64" customWidth="1"/>
    <col min="31" max="31" width="16.28515625" style="64" customWidth="1"/>
    <col min="32" max="32" width="2.28515625" style="64" customWidth="1"/>
    <col min="33" max="33" width="18.85546875" style="64" customWidth="1"/>
    <col min="34" max="34" width="6.140625" style="64" customWidth="1"/>
    <col min="35" max="16384" width="9.140625" style="64"/>
  </cols>
  <sheetData>
    <row r="1" spans="1:21" ht="60" customHeight="1" x14ac:dyDescent="0.2">
      <c r="A1" s="628" t="s">
        <v>369</v>
      </c>
      <c r="B1" s="629"/>
      <c r="C1" s="629"/>
      <c r="D1" s="629"/>
      <c r="E1" s="629"/>
      <c r="F1" s="629"/>
      <c r="G1" s="630"/>
    </row>
    <row r="2" spans="1:21" ht="14.45" customHeight="1" thickBot="1" x14ac:dyDescent="0.25">
      <c r="A2" s="634"/>
      <c r="B2" s="635"/>
      <c r="C2" s="635"/>
      <c r="D2" s="635"/>
      <c r="E2" s="635"/>
      <c r="F2" s="635"/>
      <c r="G2" s="636"/>
    </row>
    <row r="3" spans="1:21" ht="14.45" customHeight="1" thickBot="1" x14ac:dyDescent="0.25">
      <c r="A3" s="473" t="s">
        <v>143</v>
      </c>
      <c r="B3" s="642" t="s">
        <v>48</v>
      </c>
      <c r="C3" s="643"/>
      <c r="D3" s="643"/>
      <c r="E3" s="643"/>
      <c r="F3" s="644"/>
      <c r="G3" s="444"/>
      <c r="M3" s="16" t="s">
        <v>74</v>
      </c>
      <c r="N3" s="120"/>
    </row>
    <row r="4" spans="1:21" ht="14.45" customHeight="1" thickBot="1" x14ac:dyDescent="0.25">
      <c r="A4" s="473" t="s">
        <v>142</v>
      </c>
      <c r="B4" s="645" t="s">
        <v>48</v>
      </c>
      <c r="C4" s="646"/>
      <c r="D4" s="646"/>
      <c r="E4" s="646"/>
      <c r="F4" s="647"/>
      <c r="G4" s="444"/>
      <c r="H4" s="443"/>
      <c r="I4" s="443"/>
      <c r="J4" s="483"/>
    </row>
    <row r="5" spans="1:21" ht="14.45" customHeight="1" thickBot="1" x14ac:dyDescent="0.25">
      <c r="A5" s="473" t="s">
        <v>86</v>
      </c>
      <c r="B5" s="642" t="s">
        <v>48</v>
      </c>
      <c r="C5" s="643"/>
      <c r="D5" s="643"/>
      <c r="E5" s="643"/>
      <c r="F5" s="644"/>
      <c r="G5" s="444"/>
      <c r="H5" s="443"/>
      <c r="I5" s="443"/>
      <c r="J5" s="483"/>
      <c r="M5" s="115" t="s">
        <v>60</v>
      </c>
      <c r="N5" s="115" t="s">
        <v>62</v>
      </c>
      <c r="O5" s="115" t="s">
        <v>63</v>
      </c>
      <c r="P5" s="116" t="s">
        <v>64</v>
      </c>
      <c r="Q5" s="116" t="s">
        <v>376</v>
      </c>
    </row>
    <row r="6" spans="1:21" ht="14.45" customHeight="1" x14ac:dyDescent="0.2">
      <c r="A6" s="637"/>
      <c r="B6" s="638"/>
      <c r="C6" s="638"/>
      <c r="D6" s="638"/>
      <c r="E6" s="638"/>
      <c r="F6" s="638"/>
      <c r="G6" s="639"/>
      <c r="M6" s="615" t="s">
        <v>61</v>
      </c>
      <c r="N6" s="616">
        <v>0</v>
      </c>
      <c r="O6" s="617">
        <v>2.5000000000000001E-2</v>
      </c>
      <c r="P6" s="618">
        <f>N6+O6</f>
        <v>2.5000000000000001E-2</v>
      </c>
      <c r="Q6" s="619">
        <v>0.05</v>
      </c>
    </row>
    <row r="7" spans="1:21" ht="14.45" customHeight="1" thickBot="1" x14ac:dyDescent="0.25">
      <c r="A7" s="459" t="s">
        <v>133</v>
      </c>
      <c r="B7" s="460" t="s">
        <v>48</v>
      </c>
      <c r="C7" s="460"/>
      <c r="D7" s="460"/>
      <c r="E7" s="460"/>
      <c r="F7" s="460"/>
      <c r="G7" s="461"/>
      <c r="M7" s="614" t="s">
        <v>377</v>
      </c>
      <c r="N7" s="620">
        <v>0</v>
      </c>
      <c r="O7" s="621">
        <v>2.5000000000000001E-2</v>
      </c>
      <c r="P7" s="622">
        <f>N7+O7</f>
        <v>2.5000000000000001E-2</v>
      </c>
      <c r="Q7" s="623">
        <v>7.4999999999999997E-2</v>
      </c>
    </row>
    <row r="8" spans="1:21" ht="25.5" hidden="1" customHeight="1" thickBot="1" x14ac:dyDescent="0.25">
      <c r="A8" s="462"/>
      <c r="B8" s="463"/>
      <c r="C8" s="463"/>
      <c r="D8" s="463"/>
      <c r="E8" s="463" t="s">
        <v>198</v>
      </c>
      <c r="F8" s="463"/>
      <c r="G8" s="464"/>
      <c r="N8" s="68">
        <v>0</v>
      </c>
    </row>
    <row r="9" spans="1:21" ht="14.45" customHeight="1" thickBot="1" x14ac:dyDescent="0.25">
      <c r="A9" s="494" t="s">
        <v>0</v>
      </c>
      <c r="B9" s="442"/>
      <c r="C9" s="442"/>
      <c r="D9" s="463"/>
      <c r="E9" s="495" t="s">
        <v>304</v>
      </c>
      <c r="F9" s="455"/>
      <c r="G9" s="465"/>
      <c r="N9" s="69"/>
      <c r="P9" s="68"/>
    </row>
    <row r="10" spans="1:21" ht="14.45" customHeight="1" thickBot="1" x14ac:dyDescent="0.25">
      <c r="A10" s="462" t="s">
        <v>1</v>
      </c>
      <c r="B10" s="433">
        <v>0</v>
      </c>
      <c r="C10" s="463"/>
      <c r="D10" s="463"/>
      <c r="E10" s="463" t="s">
        <v>1</v>
      </c>
      <c r="F10" s="432">
        <v>0</v>
      </c>
      <c r="G10" s="465"/>
      <c r="M10" s="70" t="s">
        <v>145</v>
      </c>
    </row>
    <row r="11" spans="1:21" ht="14.45" customHeight="1" thickBot="1" x14ac:dyDescent="0.25">
      <c r="A11" s="466" t="s">
        <v>6</v>
      </c>
      <c r="B11" s="433">
        <v>0</v>
      </c>
      <c r="C11" s="463"/>
      <c r="D11" s="463"/>
      <c r="E11" s="467" t="s">
        <v>6</v>
      </c>
      <c r="F11" s="432">
        <v>0</v>
      </c>
      <c r="G11" s="465"/>
      <c r="M11" s="18" t="s">
        <v>65</v>
      </c>
      <c r="N11" s="100" t="s">
        <v>71</v>
      </c>
      <c r="O11" s="119" t="s">
        <v>66</v>
      </c>
      <c r="P11" s="119" t="s">
        <v>67</v>
      </c>
      <c r="Q11" s="119" t="s">
        <v>68</v>
      </c>
      <c r="R11" s="119" t="s">
        <v>146</v>
      </c>
      <c r="S11" s="100" t="s">
        <v>69</v>
      </c>
      <c r="T11" s="100" t="s">
        <v>147</v>
      </c>
      <c r="U11" s="100" t="s">
        <v>70</v>
      </c>
    </row>
    <row r="12" spans="1:21" ht="14.45" customHeight="1" thickBot="1" x14ac:dyDescent="0.25">
      <c r="A12" s="462" t="s">
        <v>2</v>
      </c>
      <c r="B12" s="478">
        <f>Calculations!B12</f>
        <v>0</v>
      </c>
      <c r="C12" s="463"/>
      <c r="D12" s="463"/>
      <c r="E12" s="467" t="s">
        <v>2</v>
      </c>
      <c r="F12" s="478">
        <f>Calculations!B14</f>
        <v>0</v>
      </c>
      <c r="G12" s="465"/>
      <c r="M12" s="88"/>
      <c r="N12" s="111"/>
      <c r="O12" s="79">
        <v>0</v>
      </c>
      <c r="P12" s="121">
        <v>0</v>
      </c>
      <c r="Q12" s="127">
        <f>O12+P12</f>
        <v>0</v>
      </c>
      <c r="R12" s="124">
        <v>0</v>
      </c>
      <c r="S12" s="103">
        <v>0</v>
      </c>
      <c r="T12" s="348" t="str">
        <f>IF(M12=0,(""),(NPER(S12/12,R12,-Q12,0)))</f>
        <v/>
      </c>
      <c r="U12" s="351" t="str">
        <f>IF(M12=0,(""),(DATE(YEAR($F$58),MONTH($F$58)+T12,DAY($F$58))))</f>
        <v/>
      </c>
    </row>
    <row r="13" spans="1:21" ht="14.45" customHeight="1" x14ac:dyDescent="0.2">
      <c r="A13" s="462"/>
      <c r="B13" s="457"/>
      <c r="C13" s="463"/>
      <c r="D13" s="463"/>
      <c r="E13" s="463"/>
      <c r="F13" s="457"/>
      <c r="G13" s="465"/>
      <c r="M13" s="72"/>
      <c r="N13" s="112"/>
      <c r="O13" s="73">
        <v>0</v>
      </c>
      <c r="P13" s="122">
        <v>0</v>
      </c>
      <c r="Q13" s="128">
        <f t="shared" ref="Q13:Q21" si="0">O13+P13</f>
        <v>0</v>
      </c>
      <c r="R13" s="125">
        <v>0</v>
      </c>
      <c r="S13" s="105">
        <v>0</v>
      </c>
      <c r="T13" s="349" t="str">
        <f t="shared" ref="T13:T21" si="1">IF(M13=0,(""),(NPER(S13/12,R13,-Q13,0)))</f>
        <v/>
      </c>
      <c r="U13" s="352" t="str">
        <f t="shared" ref="U13:U21" si="2">IF(M13=0,(""),(DATE(YEAR($F$58),MONTH($F$58)+T13,DAY($F$58))))</f>
        <v/>
      </c>
    </row>
    <row r="14" spans="1:21" ht="14.45" customHeight="1" thickBot="1" x14ac:dyDescent="0.25">
      <c r="A14" s="494" t="s">
        <v>3</v>
      </c>
      <c r="B14" s="455"/>
      <c r="C14" s="463"/>
      <c r="D14" s="463"/>
      <c r="E14" s="495" t="s">
        <v>305</v>
      </c>
      <c r="F14" s="455"/>
      <c r="G14" s="465"/>
      <c r="M14" s="74"/>
      <c r="N14" s="113"/>
      <c r="O14" s="73">
        <v>0</v>
      </c>
      <c r="P14" s="122">
        <v>0</v>
      </c>
      <c r="Q14" s="128">
        <f t="shared" si="0"/>
        <v>0</v>
      </c>
      <c r="R14" s="125">
        <v>0</v>
      </c>
      <c r="S14" s="105">
        <v>0</v>
      </c>
      <c r="T14" s="349" t="str">
        <f t="shared" si="1"/>
        <v/>
      </c>
      <c r="U14" s="352" t="str">
        <f t="shared" si="2"/>
        <v/>
      </c>
    </row>
    <row r="15" spans="1:21" ht="14.45" customHeight="1" thickBot="1" x14ac:dyDescent="0.25">
      <c r="A15" s="462" t="s">
        <v>1</v>
      </c>
      <c r="B15" s="432">
        <v>0</v>
      </c>
      <c r="C15" s="463"/>
      <c r="D15" s="463"/>
      <c r="E15" s="463" t="s">
        <v>1</v>
      </c>
      <c r="F15" s="432">
        <v>0</v>
      </c>
      <c r="G15" s="465"/>
      <c r="M15" s="72"/>
      <c r="N15" s="112"/>
      <c r="O15" s="73">
        <v>0</v>
      </c>
      <c r="P15" s="122">
        <v>0</v>
      </c>
      <c r="Q15" s="128">
        <f t="shared" si="0"/>
        <v>0</v>
      </c>
      <c r="R15" s="125">
        <v>0</v>
      </c>
      <c r="S15" s="105">
        <v>0</v>
      </c>
      <c r="T15" s="349" t="str">
        <f t="shared" si="1"/>
        <v/>
      </c>
      <c r="U15" s="352" t="str">
        <f t="shared" si="2"/>
        <v/>
      </c>
    </row>
    <row r="16" spans="1:21" ht="14.45" customHeight="1" thickBot="1" x14ac:dyDescent="0.25">
      <c r="A16" s="466" t="s">
        <v>6</v>
      </c>
      <c r="B16" s="432">
        <v>0</v>
      </c>
      <c r="C16" s="463"/>
      <c r="D16" s="463"/>
      <c r="E16" s="467" t="s">
        <v>6</v>
      </c>
      <c r="F16" s="432">
        <v>0</v>
      </c>
      <c r="G16" s="465"/>
      <c r="M16" s="74"/>
      <c r="N16" s="113"/>
      <c r="O16" s="73">
        <v>0</v>
      </c>
      <c r="P16" s="122">
        <v>0</v>
      </c>
      <c r="Q16" s="128">
        <f t="shared" si="0"/>
        <v>0</v>
      </c>
      <c r="R16" s="125">
        <v>0</v>
      </c>
      <c r="S16" s="105">
        <v>0</v>
      </c>
      <c r="T16" s="349" t="str">
        <f t="shared" si="1"/>
        <v/>
      </c>
      <c r="U16" s="352" t="str">
        <f t="shared" si="2"/>
        <v/>
      </c>
    </row>
    <row r="17" spans="1:23" ht="14.45" customHeight="1" thickBot="1" x14ac:dyDescent="0.25">
      <c r="A17" s="462" t="s">
        <v>2</v>
      </c>
      <c r="B17" s="478">
        <f>Calculations!B13</f>
        <v>0</v>
      </c>
      <c r="C17" s="463"/>
      <c r="D17" s="463"/>
      <c r="E17" s="463" t="s">
        <v>2</v>
      </c>
      <c r="F17" s="478">
        <f>Calculations!B15</f>
        <v>0</v>
      </c>
      <c r="G17" s="465"/>
      <c r="M17" s="72"/>
      <c r="N17" s="113"/>
      <c r="O17" s="73">
        <v>0</v>
      </c>
      <c r="P17" s="122">
        <v>0</v>
      </c>
      <c r="Q17" s="128">
        <f t="shared" si="0"/>
        <v>0</v>
      </c>
      <c r="R17" s="125">
        <v>0</v>
      </c>
      <c r="S17" s="105">
        <v>0</v>
      </c>
      <c r="T17" s="349" t="str">
        <f t="shared" si="1"/>
        <v/>
      </c>
      <c r="U17" s="352" t="str">
        <f t="shared" si="2"/>
        <v/>
      </c>
    </row>
    <row r="18" spans="1:23" ht="14.45" customHeight="1" thickBot="1" x14ac:dyDescent="0.25">
      <c r="A18" s="468"/>
      <c r="B18" s="469"/>
      <c r="C18" s="463"/>
      <c r="D18" s="469"/>
      <c r="E18" s="469"/>
      <c r="F18" s="469"/>
      <c r="G18" s="470"/>
      <c r="M18" s="74"/>
      <c r="N18" s="113"/>
      <c r="O18" s="73">
        <v>0</v>
      </c>
      <c r="P18" s="122">
        <v>0</v>
      </c>
      <c r="Q18" s="128">
        <f t="shared" si="0"/>
        <v>0</v>
      </c>
      <c r="R18" s="125">
        <v>0</v>
      </c>
      <c r="S18" s="105">
        <v>0</v>
      </c>
      <c r="T18" s="349" t="str">
        <f t="shared" si="1"/>
        <v/>
      </c>
      <c r="U18" s="352" t="str">
        <f t="shared" si="2"/>
        <v/>
      </c>
    </row>
    <row r="19" spans="1:23" ht="14.45" customHeight="1" thickBot="1" x14ac:dyDescent="0.25">
      <c r="A19" s="466" t="s">
        <v>36</v>
      </c>
      <c r="B19" s="432">
        <v>0</v>
      </c>
      <c r="C19" s="463"/>
      <c r="D19" s="463"/>
      <c r="E19" s="469" t="s">
        <v>306</v>
      </c>
      <c r="F19" s="478">
        <f>(('Self-employed Income'!C29+'Self-employed Income'!E29)/12)/2</f>
        <v>0</v>
      </c>
      <c r="G19" s="470"/>
      <c r="J19" s="418"/>
      <c r="M19" s="74"/>
      <c r="N19" s="113"/>
      <c r="O19" s="73">
        <v>0</v>
      </c>
      <c r="P19" s="122">
        <v>0</v>
      </c>
      <c r="Q19" s="128">
        <f t="shared" si="0"/>
        <v>0</v>
      </c>
      <c r="R19" s="125">
        <v>0</v>
      </c>
      <c r="S19" s="105">
        <v>0</v>
      </c>
      <c r="T19" s="349" t="str">
        <f t="shared" si="1"/>
        <v/>
      </c>
      <c r="U19" s="352" t="str">
        <f t="shared" si="2"/>
        <v/>
      </c>
    </row>
    <row r="20" spans="1:23" ht="14.45" customHeight="1" thickBot="1" x14ac:dyDescent="0.25">
      <c r="A20" s="466" t="s">
        <v>37</v>
      </c>
      <c r="B20" s="478">
        <f>Calculations!B17</f>
        <v>0</v>
      </c>
      <c r="C20" s="463"/>
      <c r="D20" s="463"/>
      <c r="E20" s="469" t="s">
        <v>307</v>
      </c>
      <c r="F20" s="478">
        <f>SUM(B12+B17+F12+F17+B20+F19)</f>
        <v>0</v>
      </c>
      <c r="G20" s="464"/>
      <c r="M20" s="74"/>
      <c r="N20" s="113"/>
      <c r="O20" s="73">
        <v>0</v>
      </c>
      <c r="P20" s="122">
        <v>0</v>
      </c>
      <c r="Q20" s="128">
        <f t="shared" si="0"/>
        <v>0</v>
      </c>
      <c r="R20" s="125">
        <v>0</v>
      </c>
      <c r="S20" s="105">
        <v>0</v>
      </c>
      <c r="T20" s="349" t="str">
        <f t="shared" si="1"/>
        <v/>
      </c>
      <c r="U20" s="352" t="str">
        <f t="shared" si="2"/>
        <v/>
      </c>
    </row>
    <row r="21" spans="1:23" ht="14.45" customHeight="1" thickBot="1" x14ac:dyDescent="0.25">
      <c r="A21" s="477"/>
      <c r="B21" s="471"/>
      <c r="C21" s="471"/>
      <c r="D21" s="471"/>
      <c r="E21" s="471"/>
      <c r="F21" s="471"/>
      <c r="G21" s="472"/>
      <c r="H21" s="484"/>
      <c r="M21" s="75"/>
      <c r="N21" s="114"/>
      <c r="O21" s="76">
        <v>0</v>
      </c>
      <c r="P21" s="123">
        <v>0</v>
      </c>
      <c r="Q21" s="129">
        <f t="shared" si="0"/>
        <v>0</v>
      </c>
      <c r="R21" s="126">
        <v>0</v>
      </c>
      <c r="S21" s="107">
        <v>0</v>
      </c>
      <c r="T21" s="350" t="str">
        <f t="shared" si="1"/>
        <v/>
      </c>
      <c r="U21" s="353" t="str">
        <f t="shared" si="2"/>
        <v/>
      </c>
    </row>
    <row r="22" spans="1:23" ht="14.45" customHeight="1" thickBot="1" x14ac:dyDescent="0.25">
      <c r="A22" s="459" t="s">
        <v>132</v>
      </c>
      <c r="B22" s="460"/>
      <c r="C22" s="461"/>
      <c r="D22" s="476"/>
      <c r="E22" s="441" t="s">
        <v>308</v>
      </c>
      <c r="F22" s="460"/>
      <c r="G22" s="461"/>
      <c r="H22" s="484"/>
      <c r="L22" s="482"/>
      <c r="M22" s="89"/>
      <c r="N22" s="89"/>
      <c r="O22" s="73"/>
      <c r="P22" s="73"/>
      <c r="Q22" s="90"/>
      <c r="R22" s="73"/>
      <c r="S22" s="77"/>
      <c r="T22" s="85"/>
      <c r="U22" s="91"/>
      <c r="V22" s="66"/>
    </row>
    <row r="23" spans="1:23" ht="14.45" customHeight="1" thickBot="1" x14ac:dyDescent="0.25">
      <c r="A23" s="468" t="s">
        <v>149</v>
      </c>
      <c r="B23" s="463"/>
      <c r="C23" s="464"/>
      <c r="D23" s="462"/>
      <c r="E23" s="467" t="s">
        <v>309</v>
      </c>
      <c r="F23" s="478">
        <f>IF(N3="No",0,AB54)</f>
        <v>0</v>
      </c>
      <c r="G23" s="464"/>
      <c r="H23" s="484"/>
      <c r="L23" s="482"/>
      <c r="M23" s="70" t="s">
        <v>73</v>
      </c>
      <c r="S23" s="77"/>
      <c r="T23" s="85"/>
      <c r="U23" s="91"/>
      <c r="V23" s="66"/>
    </row>
    <row r="24" spans="1:23" ht="14.45" customHeight="1" thickBot="1" x14ac:dyDescent="0.25">
      <c r="A24" s="440" t="s">
        <v>240</v>
      </c>
      <c r="B24" s="439">
        <f>'Living Expenses Worksheet'!P8</f>
        <v>0</v>
      </c>
      <c r="C24" s="464"/>
      <c r="D24" s="462"/>
      <c r="E24" s="467" t="s">
        <v>310</v>
      </c>
      <c r="F24" s="433">
        <v>0</v>
      </c>
      <c r="G24" s="464"/>
      <c r="H24" s="484"/>
      <c r="L24" s="482"/>
      <c r="M24" s="18" t="s">
        <v>65</v>
      </c>
      <c r="N24" s="100" t="s">
        <v>71</v>
      </c>
      <c r="O24" s="117" t="s">
        <v>68</v>
      </c>
      <c r="P24" s="92" t="s">
        <v>147</v>
      </c>
      <c r="Q24" s="93" t="s">
        <v>64</v>
      </c>
      <c r="R24" s="117" t="s">
        <v>148</v>
      </c>
      <c r="S24" s="77"/>
      <c r="T24" s="85"/>
      <c r="U24" s="91"/>
      <c r="V24" s="66"/>
    </row>
    <row r="25" spans="1:23" ht="14.45" customHeight="1" thickBot="1" x14ac:dyDescent="0.25">
      <c r="A25" s="440" t="s">
        <v>210</v>
      </c>
      <c r="B25" s="439">
        <f>'Living Expenses Worksheet'!P9</f>
        <v>0</v>
      </c>
      <c r="C25" s="464"/>
      <c r="D25" s="462"/>
      <c r="E25" s="467" t="s">
        <v>311</v>
      </c>
      <c r="F25" s="432">
        <v>0</v>
      </c>
      <c r="G25" s="464"/>
      <c r="H25" s="484"/>
      <c r="M25" s="131" t="str">
        <f>IF(M12=0,"",M12)</f>
        <v/>
      </c>
      <c r="N25" s="130" t="str">
        <f>IF(N12=0,"",N12)</f>
        <v/>
      </c>
      <c r="O25" s="134" t="str">
        <f t="shared" ref="O25:O34" si="3">IF(Q12=0,"",Q12)</f>
        <v/>
      </c>
      <c r="P25" s="94" t="str">
        <f t="shared" ref="P25:P34" si="4">IF(T12=0,"",T12)</f>
        <v/>
      </c>
      <c r="Q25" s="95">
        <v>0</v>
      </c>
      <c r="R25" s="19" t="str">
        <f t="shared" ref="R25:R34" si="5">IF(M12=0,"",-PMT(Q25/12,P25,O25,0))</f>
        <v/>
      </c>
    </row>
    <row r="26" spans="1:23" ht="14.45" customHeight="1" thickBot="1" x14ac:dyDescent="0.25">
      <c r="A26" s="440" t="s">
        <v>217</v>
      </c>
      <c r="B26" s="439">
        <f>'Living Expenses Worksheet'!P10</f>
        <v>0</v>
      </c>
      <c r="C26" s="464"/>
      <c r="D26" s="462"/>
      <c r="E26" s="467" t="s">
        <v>29</v>
      </c>
      <c r="F26" s="432">
        <v>0</v>
      </c>
      <c r="G26" s="464"/>
      <c r="H26" s="484"/>
      <c r="M26" s="131" t="str">
        <f t="shared" ref="M26:M34" si="6">IF(M13=0,"",M13)</f>
        <v/>
      </c>
      <c r="N26" s="137" t="str">
        <f t="shared" ref="N26:N34" si="7">IF(N13=0,"",N13)</f>
        <v/>
      </c>
      <c r="O26" s="135" t="str">
        <f t="shared" si="3"/>
        <v/>
      </c>
      <c r="P26" s="96" t="str">
        <f t="shared" si="4"/>
        <v/>
      </c>
      <c r="Q26" s="97">
        <v>0</v>
      </c>
      <c r="R26" s="20" t="str">
        <f t="shared" si="5"/>
        <v/>
      </c>
    </row>
    <row r="27" spans="1:23" ht="14.45" customHeight="1" thickBot="1" x14ac:dyDescent="0.25">
      <c r="A27" s="440" t="s">
        <v>150</v>
      </c>
      <c r="B27" s="439">
        <f>'Living Expenses Worksheet'!P11</f>
        <v>0</v>
      </c>
      <c r="C27" s="464"/>
      <c r="D27" s="462"/>
      <c r="E27" s="467" t="s">
        <v>131</v>
      </c>
      <c r="F27" s="456">
        <f>'Living Expenses Worksheet'!R9</f>
        <v>0</v>
      </c>
      <c r="G27" s="464"/>
      <c r="H27" s="484"/>
      <c r="M27" s="132" t="str">
        <f t="shared" si="6"/>
        <v/>
      </c>
      <c r="N27" s="137" t="str">
        <f t="shared" si="7"/>
        <v/>
      </c>
      <c r="O27" s="135" t="str">
        <f t="shared" si="3"/>
        <v/>
      </c>
      <c r="P27" s="96" t="str">
        <f t="shared" si="4"/>
        <v/>
      </c>
      <c r="Q27" s="97">
        <v>0</v>
      </c>
      <c r="R27" s="20" t="str">
        <f t="shared" si="5"/>
        <v/>
      </c>
      <c r="U27" s="65"/>
      <c r="V27" s="65"/>
      <c r="W27" s="65"/>
    </row>
    <row r="28" spans="1:23" ht="14.45" customHeight="1" thickBot="1" x14ac:dyDescent="0.25">
      <c r="A28" s="440" t="s">
        <v>227</v>
      </c>
      <c r="B28" s="439">
        <f>'Living Expenses Worksheet'!P12</f>
        <v>0</v>
      </c>
      <c r="C28" s="464"/>
      <c r="D28" s="462"/>
      <c r="E28" s="467"/>
      <c r="F28" s="467"/>
      <c r="G28" s="464"/>
      <c r="H28" s="484"/>
      <c r="M28" s="132" t="str">
        <f t="shared" si="6"/>
        <v/>
      </c>
      <c r="N28" s="137" t="str">
        <f t="shared" si="7"/>
        <v/>
      </c>
      <c r="O28" s="135" t="str">
        <f t="shared" si="3"/>
        <v/>
      </c>
      <c r="P28" s="96" t="str">
        <f t="shared" si="4"/>
        <v/>
      </c>
      <c r="Q28" s="97">
        <v>0</v>
      </c>
      <c r="R28" s="20" t="str">
        <f t="shared" si="5"/>
        <v/>
      </c>
      <c r="S28" s="68"/>
    </row>
    <row r="29" spans="1:23" ht="14.45" customHeight="1" thickBot="1" x14ac:dyDescent="0.25">
      <c r="A29" s="440" t="s">
        <v>153</v>
      </c>
      <c r="B29" s="439">
        <f>'Living Expenses Worksheet'!P13</f>
        <v>0</v>
      </c>
      <c r="C29" s="464"/>
      <c r="D29" s="462"/>
      <c r="E29" s="467" t="s">
        <v>333</v>
      </c>
      <c r="F29" s="432">
        <v>0</v>
      </c>
      <c r="G29" s="464"/>
      <c r="M29" s="132" t="str">
        <f t="shared" si="6"/>
        <v/>
      </c>
      <c r="N29" s="137" t="str">
        <f t="shared" si="7"/>
        <v/>
      </c>
      <c r="O29" s="135" t="str">
        <f t="shared" si="3"/>
        <v/>
      </c>
      <c r="P29" s="96" t="str">
        <f t="shared" si="4"/>
        <v/>
      </c>
      <c r="Q29" s="97">
        <v>0</v>
      </c>
      <c r="R29" s="20" t="str">
        <f t="shared" si="5"/>
        <v/>
      </c>
      <c r="S29" s="68"/>
    </row>
    <row r="30" spans="1:23" ht="14.45" customHeight="1" thickBot="1" x14ac:dyDescent="0.25">
      <c r="A30" s="440" t="s">
        <v>235</v>
      </c>
      <c r="B30" s="439">
        <f>'Living Expenses Worksheet'!P14</f>
        <v>0</v>
      </c>
      <c r="C30" s="464"/>
      <c r="D30" s="462"/>
      <c r="E30" s="600" t="s">
        <v>366</v>
      </c>
      <c r="F30" s="509"/>
      <c r="G30" s="464"/>
      <c r="H30" s="438"/>
      <c r="J30" s="499"/>
      <c r="M30" s="132" t="str">
        <f t="shared" si="6"/>
        <v/>
      </c>
      <c r="N30" s="137" t="str">
        <f t="shared" si="7"/>
        <v/>
      </c>
      <c r="O30" s="135" t="str">
        <f t="shared" si="3"/>
        <v/>
      </c>
      <c r="P30" s="96" t="str">
        <f t="shared" si="4"/>
        <v/>
      </c>
      <c r="Q30" s="97">
        <v>0</v>
      </c>
      <c r="R30" s="20" t="str">
        <f t="shared" si="5"/>
        <v/>
      </c>
      <c r="S30" s="68"/>
    </row>
    <row r="31" spans="1:23" ht="14.45" customHeight="1" thickBot="1" x14ac:dyDescent="0.25">
      <c r="A31" s="440" t="s">
        <v>241</v>
      </c>
      <c r="B31" s="439">
        <f>'Living Expenses Worksheet'!P15</f>
        <v>0</v>
      </c>
      <c r="C31" s="437"/>
      <c r="D31" s="462"/>
      <c r="E31" s="600" t="s">
        <v>367</v>
      </c>
      <c r="F31" s="467"/>
      <c r="G31" s="464"/>
      <c r="H31" s="438"/>
      <c r="M31" s="132" t="str">
        <f t="shared" si="6"/>
        <v/>
      </c>
      <c r="N31" s="137" t="str">
        <f t="shared" si="7"/>
        <v/>
      </c>
      <c r="O31" s="135" t="str">
        <f t="shared" si="3"/>
        <v/>
      </c>
      <c r="P31" s="96" t="str">
        <f t="shared" si="4"/>
        <v/>
      </c>
      <c r="Q31" s="97">
        <v>0</v>
      </c>
      <c r="R31" s="20" t="str">
        <f t="shared" si="5"/>
        <v/>
      </c>
      <c r="S31" s="68"/>
    </row>
    <row r="32" spans="1:23" ht="14.45" customHeight="1" thickBot="1" x14ac:dyDescent="0.25">
      <c r="A32" s="462"/>
      <c r="B32" s="463"/>
      <c r="C32" s="464"/>
      <c r="D32" s="462"/>
      <c r="E32" s="601" t="s">
        <v>368</v>
      </c>
      <c r="F32" s="436"/>
      <c r="G32" s="464"/>
      <c r="M32" s="132" t="str">
        <f t="shared" si="6"/>
        <v/>
      </c>
      <c r="N32" s="137" t="str">
        <f t="shared" si="7"/>
        <v/>
      </c>
      <c r="O32" s="135" t="str">
        <f t="shared" si="3"/>
        <v/>
      </c>
      <c r="P32" s="96" t="str">
        <f t="shared" si="4"/>
        <v/>
      </c>
      <c r="Q32" s="97">
        <v>0</v>
      </c>
      <c r="R32" s="20" t="str">
        <f t="shared" si="5"/>
        <v/>
      </c>
      <c r="S32" s="68"/>
    </row>
    <row r="33" spans="1:20" ht="14.45" customHeight="1" thickBot="1" x14ac:dyDescent="0.25">
      <c r="A33" s="468" t="s">
        <v>129</v>
      </c>
      <c r="B33" s="478">
        <f>SUM(B24:B31)</f>
        <v>0</v>
      </c>
      <c r="C33" s="437"/>
      <c r="D33" s="476"/>
      <c r="E33" s="441" t="s">
        <v>312</v>
      </c>
      <c r="F33" s="460"/>
      <c r="G33" s="461"/>
      <c r="M33" s="132" t="str">
        <f t="shared" si="6"/>
        <v/>
      </c>
      <c r="N33" s="137" t="str">
        <f t="shared" si="7"/>
        <v/>
      </c>
      <c r="O33" s="135" t="str">
        <f t="shared" si="3"/>
        <v/>
      </c>
      <c r="P33" s="96" t="str">
        <f t="shared" si="4"/>
        <v/>
      </c>
      <c r="Q33" s="97">
        <v>0</v>
      </c>
      <c r="R33" s="20" t="str">
        <f t="shared" si="5"/>
        <v/>
      </c>
      <c r="S33" s="68"/>
    </row>
    <row r="34" spans="1:20" ht="14.45" customHeight="1" thickBot="1" x14ac:dyDescent="0.25">
      <c r="A34" s="462"/>
      <c r="B34" s="463"/>
      <c r="C34" s="437"/>
      <c r="D34" s="462"/>
      <c r="E34" s="467" t="s">
        <v>313</v>
      </c>
      <c r="F34" s="432">
        <v>0</v>
      </c>
      <c r="G34" s="464"/>
      <c r="M34" s="133" t="str">
        <f t="shared" si="6"/>
        <v/>
      </c>
      <c r="N34" s="138" t="str">
        <f t="shared" si="7"/>
        <v/>
      </c>
      <c r="O34" s="136" t="str">
        <f t="shared" si="3"/>
        <v/>
      </c>
      <c r="P34" s="98" t="str">
        <f t="shared" si="4"/>
        <v/>
      </c>
      <c r="Q34" s="99">
        <v>0</v>
      </c>
      <c r="R34" s="21" t="str">
        <f t="shared" si="5"/>
        <v/>
      </c>
      <c r="S34" s="68"/>
    </row>
    <row r="35" spans="1:20" ht="14.45" customHeight="1" thickBot="1" x14ac:dyDescent="0.25">
      <c r="A35" s="468" t="s">
        <v>130</v>
      </c>
      <c r="B35" s="458"/>
      <c r="C35" s="437"/>
      <c r="D35" s="462"/>
      <c r="E35" s="463" t="s">
        <v>314</v>
      </c>
      <c r="F35" s="428">
        <v>0</v>
      </c>
      <c r="G35" s="464"/>
      <c r="L35" s="482"/>
      <c r="M35" s="67"/>
      <c r="N35" s="67"/>
      <c r="O35" s="84"/>
      <c r="P35" s="85"/>
      <c r="Q35" s="77"/>
      <c r="R35" s="84"/>
      <c r="S35" s="87"/>
      <c r="T35" s="67"/>
    </row>
    <row r="36" spans="1:20" ht="14.45" customHeight="1" thickBot="1" x14ac:dyDescent="0.25">
      <c r="A36" s="466" t="s">
        <v>361</v>
      </c>
      <c r="B36" s="432"/>
      <c r="C36" s="437"/>
      <c r="D36" s="462"/>
      <c r="E36" s="467" t="s">
        <v>138</v>
      </c>
      <c r="F36" s="427">
        <v>0</v>
      </c>
      <c r="G36" s="464"/>
      <c r="L36" s="482"/>
      <c r="M36" s="70" t="s">
        <v>77</v>
      </c>
      <c r="S36" s="87"/>
      <c r="T36" s="67"/>
    </row>
    <row r="37" spans="1:20" ht="14.45" customHeight="1" thickBot="1" x14ac:dyDescent="0.25">
      <c r="A37" s="466" t="s">
        <v>362</v>
      </c>
      <c r="B37" s="432"/>
      <c r="C37" s="437"/>
      <c r="D37" s="462"/>
      <c r="E37" s="463"/>
      <c r="F37" s="463"/>
      <c r="G37" s="464"/>
      <c r="M37" s="65" t="s">
        <v>80</v>
      </c>
      <c r="S37" s="68"/>
    </row>
    <row r="38" spans="1:20" ht="14.45" customHeight="1" thickBot="1" x14ac:dyDescent="0.25">
      <c r="A38" s="466" t="s">
        <v>55</v>
      </c>
      <c r="B38" s="431"/>
      <c r="C38" s="437"/>
      <c r="D38" s="462"/>
      <c r="E38" s="467" t="s">
        <v>315</v>
      </c>
      <c r="F38" s="432">
        <v>0</v>
      </c>
      <c r="G38" s="464"/>
      <c r="M38" s="18" t="s">
        <v>65</v>
      </c>
      <c r="N38" s="100" t="s">
        <v>71</v>
      </c>
      <c r="O38" s="118" t="s">
        <v>68</v>
      </c>
      <c r="P38" s="100" t="s">
        <v>78</v>
      </c>
      <c r="Q38" s="101" t="s">
        <v>64</v>
      </c>
      <c r="R38" s="117" t="s">
        <v>148</v>
      </c>
      <c r="S38" s="68"/>
    </row>
    <row r="39" spans="1:20" ht="14.45" customHeight="1" thickBot="1" x14ac:dyDescent="0.25">
      <c r="A39" s="466" t="s">
        <v>56</v>
      </c>
      <c r="B39" s="430" t="s">
        <v>48</v>
      </c>
      <c r="C39" s="437"/>
      <c r="D39" s="462"/>
      <c r="E39" s="463"/>
      <c r="F39" s="463"/>
      <c r="G39" s="464"/>
      <c r="M39" s="78"/>
      <c r="N39" s="108"/>
      <c r="O39" s="79">
        <v>0</v>
      </c>
      <c r="P39" s="102" t="str">
        <f>IF(N39="residential",300,IF(N39="commercial",180,""))</f>
        <v/>
      </c>
      <c r="Q39" s="103">
        <v>0</v>
      </c>
      <c r="R39" s="19" t="str">
        <f>IF(M39=0,"",-PMT(Q39/12,P39,O39,0))</f>
        <v/>
      </c>
    </row>
    <row r="40" spans="1:20" ht="14.45" customHeight="1" thickBot="1" x14ac:dyDescent="0.25">
      <c r="A40" s="474" t="s">
        <v>7</v>
      </c>
      <c r="B40" s="430" t="s">
        <v>48</v>
      </c>
      <c r="C40" s="437"/>
      <c r="D40" s="462"/>
      <c r="E40" s="463" t="s">
        <v>316</v>
      </c>
      <c r="F40" s="480">
        <f>IFERROR(Calculations!B43+Calculations!B54,"")</f>
        <v>0</v>
      </c>
      <c r="G40" s="464"/>
      <c r="M40" s="80"/>
      <c r="N40" s="109"/>
      <c r="O40" s="73">
        <v>0</v>
      </c>
      <c r="P40" s="104" t="str">
        <f t="shared" ref="P40:P48" si="8">IF(N40="residential",300,IF(N40="commercial",180,""))</f>
        <v/>
      </c>
      <c r="Q40" s="105">
        <v>0</v>
      </c>
      <c r="R40" s="20" t="str">
        <f t="shared" ref="R40:R48" si="9">IF(M40=0,"",-PMT(Q40/12,P40,O40,0))</f>
        <v/>
      </c>
    </row>
    <row r="41" spans="1:20" ht="14.45" customHeight="1" thickBot="1" x14ac:dyDescent="0.25">
      <c r="A41" s="462" t="s">
        <v>157</v>
      </c>
      <c r="B41" s="429" t="s">
        <v>48</v>
      </c>
      <c r="C41" s="437"/>
      <c r="D41" s="462"/>
      <c r="E41" s="436"/>
      <c r="F41" s="436"/>
      <c r="G41" s="464"/>
      <c r="M41" s="80"/>
      <c r="N41" s="109"/>
      <c r="O41" s="73">
        <v>0</v>
      </c>
      <c r="P41" s="104" t="str">
        <f t="shared" si="8"/>
        <v/>
      </c>
      <c r="Q41" s="105">
        <v>0</v>
      </c>
      <c r="R41" s="20" t="str">
        <f t="shared" si="9"/>
        <v/>
      </c>
    </row>
    <row r="42" spans="1:20" ht="14.45" customHeight="1" thickBot="1" x14ac:dyDescent="0.25">
      <c r="A42" s="475" t="s">
        <v>57</v>
      </c>
      <c r="B42" s="430" t="s">
        <v>48</v>
      </c>
      <c r="C42" s="442"/>
      <c r="D42" s="476"/>
      <c r="E42" s="441" t="s">
        <v>317</v>
      </c>
      <c r="F42" s="435" t="s">
        <v>136</v>
      </c>
      <c r="G42" s="461"/>
      <c r="M42" s="80"/>
      <c r="N42" s="109"/>
      <c r="O42" s="73">
        <v>0</v>
      </c>
      <c r="P42" s="104" t="str">
        <f t="shared" si="8"/>
        <v/>
      </c>
      <c r="Q42" s="105">
        <v>0</v>
      </c>
      <c r="R42" s="20" t="str">
        <f t="shared" si="9"/>
        <v/>
      </c>
    </row>
    <row r="43" spans="1:20" ht="14.45" customHeight="1" thickBot="1" x14ac:dyDescent="0.25">
      <c r="A43" s="462"/>
      <c r="B43" s="463"/>
      <c r="C43" s="442"/>
      <c r="D43" s="462"/>
      <c r="E43" s="463"/>
      <c r="F43" s="463"/>
      <c r="G43" s="464"/>
      <c r="M43" s="80"/>
      <c r="N43" s="109"/>
      <c r="O43" s="73">
        <v>0</v>
      </c>
      <c r="P43" s="104" t="str">
        <f t="shared" si="8"/>
        <v/>
      </c>
      <c r="Q43" s="105">
        <v>0</v>
      </c>
      <c r="R43" s="20" t="str">
        <f t="shared" si="9"/>
        <v/>
      </c>
    </row>
    <row r="44" spans="1:20" ht="14.45" customHeight="1" thickBot="1" x14ac:dyDescent="0.25">
      <c r="A44" s="479" t="s">
        <v>130</v>
      </c>
      <c r="B44" s="478">
        <f>IFERROR(Calculations!F10,0)</f>
        <v>0</v>
      </c>
      <c r="C44" s="442"/>
      <c r="D44" s="462"/>
      <c r="E44" s="469" t="s">
        <v>137</v>
      </c>
      <c r="F44" s="420">
        <f>F20</f>
        <v>0</v>
      </c>
      <c r="G44" s="464"/>
      <c r="M44" s="80"/>
      <c r="N44" s="109"/>
      <c r="O44" s="73">
        <v>0</v>
      </c>
      <c r="P44" s="104" t="str">
        <f t="shared" si="8"/>
        <v/>
      </c>
      <c r="Q44" s="105">
        <v>0</v>
      </c>
      <c r="R44" s="20" t="str">
        <f t="shared" si="9"/>
        <v/>
      </c>
    </row>
    <row r="45" spans="1:20" ht="14.45" customHeight="1" thickBot="1" x14ac:dyDescent="0.25">
      <c r="A45" s="462"/>
      <c r="B45" s="463"/>
      <c r="C45" s="442"/>
      <c r="D45" s="462"/>
      <c r="E45" s="469" t="s">
        <v>134</v>
      </c>
      <c r="F45" s="420">
        <f>IFERROR(IF(B33&gt;B44,B33,B44),0)</f>
        <v>0</v>
      </c>
      <c r="G45" s="464"/>
      <c r="M45" s="80"/>
      <c r="N45" s="109"/>
      <c r="O45" s="73">
        <v>0</v>
      </c>
      <c r="P45" s="104" t="str">
        <f t="shared" si="8"/>
        <v/>
      </c>
      <c r="Q45" s="105">
        <v>0</v>
      </c>
      <c r="R45" s="20" t="str">
        <f t="shared" si="9"/>
        <v/>
      </c>
      <c r="S45" s="68"/>
    </row>
    <row r="46" spans="1:20" ht="14.45" customHeight="1" thickBot="1" x14ac:dyDescent="0.25">
      <c r="A46" s="468" t="s">
        <v>151</v>
      </c>
      <c r="B46" s="463"/>
      <c r="C46" s="442"/>
      <c r="D46" s="462"/>
      <c r="E46" s="469" t="s">
        <v>318</v>
      </c>
      <c r="F46" s="420">
        <f>B56</f>
        <v>0</v>
      </c>
      <c r="G46" s="464"/>
      <c r="M46" s="80"/>
      <c r="N46" s="109"/>
      <c r="O46" s="73">
        <v>0</v>
      </c>
      <c r="P46" s="104" t="str">
        <f t="shared" si="8"/>
        <v/>
      </c>
      <c r="Q46" s="105">
        <v>0</v>
      </c>
      <c r="R46" s="20" t="str">
        <f t="shared" si="9"/>
        <v/>
      </c>
      <c r="S46" s="68"/>
    </row>
    <row r="47" spans="1:20" ht="14.45" customHeight="1" thickBot="1" x14ac:dyDescent="0.25">
      <c r="A47" s="440" t="s">
        <v>152</v>
      </c>
      <c r="B47" s="439">
        <f>'Living Expenses Worksheet'!R13</f>
        <v>0</v>
      </c>
      <c r="C47" s="442"/>
      <c r="D47" s="462"/>
      <c r="E47" s="469" t="s">
        <v>319</v>
      </c>
      <c r="F47" s="420">
        <f>SUM(F23,F24,Calculations!B42,F26,F27)</f>
        <v>0</v>
      </c>
      <c r="G47" s="464"/>
      <c r="M47" s="80"/>
      <c r="N47" s="109"/>
      <c r="O47" s="73">
        <v>0</v>
      </c>
      <c r="P47" s="104" t="str">
        <f t="shared" si="8"/>
        <v/>
      </c>
      <c r="Q47" s="105">
        <v>0</v>
      </c>
      <c r="R47" s="20" t="str">
        <f t="shared" si="9"/>
        <v/>
      </c>
      <c r="S47" s="68"/>
    </row>
    <row r="48" spans="1:20" ht="14.45" customHeight="1" thickBot="1" x14ac:dyDescent="0.25">
      <c r="A48" s="440" t="s">
        <v>253</v>
      </c>
      <c r="B48" s="439">
        <f>'Living Expenses Worksheet'!R14</f>
        <v>0</v>
      </c>
      <c r="C48" s="442"/>
      <c r="D48" s="462"/>
      <c r="E48" s="469" t="s">
        <v>320</v>
      </c>
      <c r="F48" s="420">
        <f>F44-F45-F46-F47</f>
        <v>0</v>
      </c>
      <c r="G48" s="464"/>
      <c r="M48" s="81"/>
      <c r="N48" s="110"/>
      <c r="O48" s="76">
        <v>0</v>
      </c>
      <c r="P48" s="106" t="str">
        <f t="shared" si="8"/>
        <v/>
      </c>
      <c r="Q48" s="107">
        <v>0</v>
      </c>
      <c r="R48" s="21" t="str">
        <f t="shared" si="9"/>
        <v/>
      </c>
      <c r="S48" s="68"/>
    </row>
    <row r="49" spans="1:28" ht="14.45" customHeight="1" thickBot="1" x14ac:dyDescent="0.25">
      <c r="A49" s="440" t="s">
        <v>32</v>
      </c>
      <c r="B49" s="434">
        <f>'Living Expenses Worksheet'!T13</f>
        <v>0</v>
      </c>
      <c r="C49" s="463"/>
      <c r="D49" s="462"/>
      <c r="E49" s="469" t="s">
        <v>321</v>
      </c>
      <c r="F49" s="420">
        <f>F40</f>
        <v>0</v>
      </c>
      <c r="G49" s="464"/>
      <c r="S49" s="68"/>
    </row>
    <row r="50" spans="1:28" ht="14.45" customHeight="1" thickBot="1" x14ac:dyDescent="0.25">
      <c r="A50" s="440" t="s">
        <v>251</v>
      </c>
      <c r="B50" s="426" t="s">
        <v>48</v>
      </c>
      <c r="C50" s="463"/>
      <c r="D50" s="462"/>
      <c r="E50" s="469" t="s">
        <v>144</v>
      </c>
      <c r="F50" s="421" t="str">
        <f>IF(F45=B33, Calculations!E22, Calculations!E23)</f>
        <v>Declared</v>
      </c>
      <c r="G50" s="464"/>
      <c r="M50" s="499"/>
      <c r="N50" s="482"/>
      <c r="O50" s="482"/>
      <c r="P50" s="482"/>
      <c r="S50" s="68"/>
    </row>
    <row r="51" spans="1:28" ht="15.75" customHeight="1" thickBot="1" x14ac:dyDescent="0.25">
      <c r="A51" s="440" t="s">
        <v>252</v>
      </c>
      <c r="B51" s="426" t="s">
        <v>48</v>
      </c>
      <c r="C51" s="463"/>
      <c r="D51" s="462"/>
      <c r="E51" s="469" t="s">
        <v>325</v>
      </c>
      <c r="F51" s="422" t="e">
        <f>F34/(B10+B11+B15+B16+B19+F10+F11+F15+F16+Calculations!F44)</f>
        <v>#DIV/0!</v>
      </c>
      <c r="G51" s="464"/>
      <c r="M51" s="499"/>
      <c r="N51" s="576"/>
      <c r="O51" s="577"/>
      <c r="P51" s="482"/>
      <c r="S51" s="68"/>
      <c r="T51" s="588"/>
      <c r="U51" s="588"/>
    </row>
    <row r="52" spans="1:28" ht="14.25" customHeight="1" thickBot="1" x14ac:dyDescent="0.25">
      <c r="A52" s="425" t="s">
        <v>48</v>
      </c>
      <c r="B52" s="426" t="s">
        <v>48</v>
      </c>
      <c r="C52" s="463"/>
      <c r="D52" s="462"/>
      <c r="E52" s="469"/>
      <c r="F52" s="469"/>
      <c r="G52" s="464"/>
      <c r="M52" s="483"/>
      <c r="N52" s="578"/>
      <c r="O52" s="567"/>
      <c r="P52" s="567"/>
      <c r="S52" s="68"/>
      <c r="T52" s="589"/>
      <c r="U52" s="589"/>
    </row>
    <row r="53" spans="1:28" ht="13.5" thickBot="1" x14ac:dyDescent="0.25">
      <c r="A53" s="425" t="s">
        <v>48</v>
      </c>
      <c r="B53" s="426" t="s">
        <v>48</v>
      </c>
      <c r="C53" s="463"/>
      <c r="D53" s="462"/>
      <c r="E53" s="469" t="s">
        <v>323</v>
      </c>
      <c r="F53" s="423" t="e">
        <f>(F29+F34+F38)/(B10+B11+B15+B16+B19+F10+F11+F15+F16+Calculations!F44)</f>
        <v>#DIV/0!</v>
      </c>
      <c r="G53" s="464"/>
      <c r="M53" s="483"/>
      <c r="N53" s="578"/>
      <c r="O53" s="567"/>
      <c r="P53" s="567"/>
      <c r="S53" s="68"/>
      <c r="T53" s="589"/>
      <c r="U53" s="589"/>
    </row>
    <row r="54" spans="1:28" ht="13.5" thickBot="1" x14ac:dyDescent="0.25">
      <c r="A54" s="425" t="s">
        <v>48</v>
      </c>
      <c r="B54" s="426" t="s">
        <v>48</v>
      </c>
      <c r="C54" s="463"/>
      <c r="D54" s="462"/>
      <c r="E54" s="469" t="s">
        <v>322</v>
      </c>
      <c r="F54" s="370" t="e">
        <f>F40/F48</f>
        <v>#DIV/0!</v>
      </c>
      <c r="G54" s="464"/>
      <c r="M54" s="484"/>
      <c r="P54" s="481"/>
      <c r="S54" s="68"/>
      <c r="Z54" s="82">
        <f>SUM(R25:R35)</f>
        <v>0</v>
      </c>
      <c r="AA54" s="82">
        <f>SUM(R39:R48)</f>
        <v>0</v>
      </c>
      <c r="AB54" s="82">
        <f>SUM(Z54:AA54)</f>
        <v>0</v>
      </c>
    </row>
    <row r="55" spans="1:28" s="65" customFormat="1" ht="13.5" thickBot="1" x14ac:dyDescent="0.25">
      <c r="A55" s="462"/>
      <c r="B55" s="463"/>
      <c r="C55" s="463"/>
      <c r="D55" s="462"/>
      <c r="E55" s="469" t="s">
        <v>324</v>
      </c>
      <c r="F55" s="424">
        <f>IFERROR(F48-F49,0)</f>
        <v>0</v>
      </c>
      <c r="G55" s="464"/>
      <c r="H55" s="481"/>
      <c r="I55" s="481"/>
      <c r="J55" s="484"/>
      <c r="K55" s="484"/>
      <c r="L55" s="481"/>
      <c r="M55" s="484"/>
      <c r="N55" s="71"/>
      <c r="O55" s="84"/>
      <c r="P55" s="85"/>
      <c r="Q55" s="86"/>
      <c r="R55" s="84"/>
      <c r="Z55" s="82"/>
      <c r="AA55" s="82"/>
      <c r="AB55" s="82"/>
    </row>
    <row r="56" spans="1:28" s="65" customFormat="1" ht="13.5" thickBot="1" x14ac:dyDescent="0.25">
      <c r="A56" s="479" t="s">
        <v>135</v>
      </c>
      <c r="B56" s="478">
        <f>SUM(B47:B54)</f>
        <v>0</v>
      </c>
      <c r="C56" s="463"/>
      <c r="D56" s="468"/>
      <c r="E56" s="469"/>
      <c r="F56" s="469"/>
      <c r="G56" s="470"/>
      <c r="H56" s="481"/>
      <c r="I56" s="481"/>
      <c r="J56" s="484"/>
      <c r="K56" s="484"/>
      <c r="L56" s="481"/>
      <c r="M56" s="83"/>
      <c r="N56" s="71"/>
      <c r="O56" s="84"/>
      <c r="P56" s="85"/>
      <c r="Q56" s="86"/>
      <c r="R56" s="84"/>
      <c r="Z56" s="82"/>
      <c r="AA56" s="82"/>
      <c r="AB56" s="82"/>
    </row>
    <row r="57" spans="1:28" s="65" customFormat="1" ht="12.75" customHeight="1" thickBot="1" x14ac:dyDescent="0.25">
      <c r="A57" s="462"/>
      <c r="B57" s="463"/>
      <c r="C57" s="463"/>
      <c r="D57" s="462"/>
      <c r="E57" s="469" t="s">
        <v>297</v>
      </c>
      <c r="F57" s="419" t="e">
        <f>IF(F53&gt;6,"Refer",IF(F54&gt;80%,"Refer",IF(F55&lt;200,"Refer","Pass")))</f>
        <v>#DIV/0!</v>
      </c>
      <c r="G57" s="464"/>
      <c r="H57" s="481"/>
      <c r="I57" s="481"/>
      <c r="J57" s="484"/>
      <c r="K57" s="484"/>
      <c r="L57" s="481"/>
      <c r="M57" s="83"/>
      <c r="N57" s="71"/>
      <c r="O57" s="84"/>
      <c r="P57" s="85"/>
      <c r="Q57" s="86"/>
      <c r="R57" s="84"/>
      <c r="Z57" s="82"/>
      <c r="AA57" s="82"/>
      <c r="AB57" s="82"/>
    </row>
    <row r="58" spans="1:28" s="65" customFormat="1" ht="12.75" customHeight="1" x14ac:dyDescent="0.2">
      <c r="A58" s="446" t="s">
        <v>379</v>
      </c>
      <c r="B58" s="471"/>
      <c r="C58" s="471"/>
      <c r="D58" s="477"/>
      <c r="E58" s="471"/>
      <c r="F58" s="451">
        <f ca="1">TODAY()</f>
        <v>44158</v>
      </c>
      <c r="G58" s="472"/>
      <c r="H58" s="481"/>
      <c r="I58" s="481"/>
      <c r="J58" s="484"/>
      <c r="K58" s="484"/>
      <c r="L58" s="481"/>
      <c r="M58" s="83"/>
      <c r="N58" s="71"/>
      <c r="O58" s="84"/>
      <c r="P58" s="85"/>
      <c r="Q58" s="86"/>
      <c r="R58" s="84"/>
      <c r="Z58" s="82"/>
      <c r="AA58" s="82"/>
      <c r="AB58" s="82"/>
    </row>
    <row r="59" spans="1:28" s="65" customFormat="1" ht="30" customHeight="1" x14ac:dyDescent="0.2">
      <c r="A59" s="481"/>
      <c r="B59" s="481"/>
      <c r="C59" s="487"/>
      <c r="D59" s="481"/>
      <c r="E59" s="481"/>
      <c r="F59" s="481"/>
      <c r="G59" s="481"/>
      <c r="H59" s="481"/>
      <c r="I59" s="481"/>
      <c r="J59" s="484"/>
      <c r="K59" s="484"/>
      <c r="L59" s="481"/>
      <c r="M59" s="83"/>
      <c r="N59" s="71"/>
      <c r="O59" s="84"/>
      <c r="P59" s="85"/>
      <c r="Q59" s="86"/>
      <c r="R59" s="84"/>
      <c r="Z59" s="82"/>
      <c r="AA59" s="82"/>
      <c r="AB59" s="82"/>
    </row>
    <row r="60" spans="1:28" s="65" customFormat="1" ht="30" customHeight="1" x14ac:dyDescent="0.2">
      <c r="A60" s="481"/>
      <c r="B60" s="482"/>
      <c r="C60" s="482"/>
      <c r="D60" s="481"/>
      <c r="E60" s="481"/>
      <c r="F60" s="481"/>
      <c r="G60" s="481"/>
      <c r="H60" s="481"/>
      <c r="I60" s="481"/>
      <c r="J60" s="484"/>
      <c r="K60" s="484"/>
      <c r="L60" s="481"/>
      <c r="M60" s="83"/>
      <c r="N60" s="71"/>
      <c r="O60" s="84"/>
      <c r="P60" s="85"/>
      <c r="Q60" s="86"/>
      <c r="R60" s="84"/>
      <c r="Z60" s="82"/>
      <c r="AA60" s="82"/>
      <c r="AB60" s="82"/>
    </row>
    <row r="61" spans="1:28" s="65" customFormat="1" ht="30" customHeight="1" x14ac:dyDescent="0.2">
      <c r="A61" s="481"/>
      <c r="B61" s="481"/>
      <c r="C61" s="481"/>
      <c r="D61" s="481"/>
      <c r="E61" s="481"/>
      <c r="F61" s="488"/>
      <c r="G61" s="481"/>
      <c r="H61" s="481"/>
      <c r="I61" s="481"/>
      <c r="J61" s="484"/>
      <c r="K61" s="484"/>
      <c r="L61" s="481"/>
      <c r="M61" s="83"/>
      <c r="N61" s="71"/>
      <c r="O61" s="84"/>
      <c r="P61" s="85"/>
      <c r="Q61" s="86"/>
      <c r="R61" s="84"/>
      <c r="Z61" s="82"/>
      <c r="AA61" s="82"/>
      <c r="AB61" s="82"/>
    </row>
    <row r="62" spans="1:28" s="65" customFormat="1" ht="30" customHeight="1" x14ac:dyDescent="0.2">
      <c r="A62" s="481"/>
      <c r="B62" s="489"/>
      <c r="C62" s="489"/>
      <c r="D62" s="481"/>
      <c r="E62" s="481"/>
      <c r="F62" s="481"/>
      <c r="G62" s="481"/>
      <c r="H62" s="481"/>
      <c r="I62" s="481"/>
      <c r="J62" s="484"/>
      <c r="K62" s="484"/>
      <c r="L62" s="481"/>
      <c r="M62" s="83"/>
      <c r="N62" s="71"/>
      <c r="O62" s="84"/>
      <c r="P62" s="85"/>
      <c r="Q62" s="86"/>
      <c r="R62" s="84"/>
      <c r="Z62" s="82"/>
      <c r="AA62" s="82"/>
      <c r="AB62" s="82"/>
    </row>
    <row r="63" spans="1:28" s="65" customFormat="1" ht="30" customHeight="1" x14ac:dyDescent="0.2">
      <c r="A63" s="484"/>
      <c r="B63" s="481"/>
      <c r="C63" s="481"/>
      <c r="D63" s="481"/>
      <c r="E63" s="481"/>
      <c r="F63" s="481"/>
      <c r="G63" s="481"/>
      <c r="H63" s="481"/>
      <c r="I63" s="481"/>
      <c r="J63" s="484"/>
      <c r="K63" s="484"/>
      <c r="L63" s="481"/>
      <c r="M63" s="83"/>
      <c r="N63" s="71"/>
      <c r="O63" s="84"/>
      <c r="P63" s="85"/>
      <c r="Q63" s="86"/>
      <c r="R63" s="84"/>
      <c r="Z63" s="82"/>
      <c r="AA63" s="82"/>
      <c r="AB63" s="82"/>
    </row>
    <row r="64" spans="1:28" s="65" customFormat="1" ht="30" customHeight="1" x14ac:dyDescent="0.2">
      <c r="A64" s="481"/>
      <c r="B64" s="481"/>
      <c r="C64" s="481"/>
      <c r="D64" s="481"/>
      <c r="E64" s="481"/>
      <c r="F64" s="481"/>
      <c r="G64" s="481"/>
      <c r="H64" s="481"/>
      <c r="I64" s="481"/>
      <c r="J64" s="484"/>
      <c r="K64" s="484"/>
      <c r="L64" s="481"/>
      <c r="M64" s="83"/>
      <c r="N64" s="71"/>
      <c r="O64" s="84"/>
      <c r="P64" s="85"/>
      <c r="Q64" s="86"/>
      <c r="R64" s="84"/>
      <c r="Z64" s="82"/>
      <c r="AA64" s="82"/>
      <c r="AB64" s="82"/>
    </row>
    <row r="65" spans="1:28" s="65" customFormat="1" ht="30" customHeight="1" x14ac:dyDescent="0.2">
      <c r="A65" s="481"/>
      <c r="B65" s="481"/>
      <c r="C65" s="481"/>
      <c r="D65" s="481"/>
      <c r="E65" s="481"/>
      <c r="F65" s="481"/>
      <c r="G65" s="481"/>
      <c r="H65" s="481"/>
      <c r="I65" s="481"/>
      <c r="J65" s="484"/>
      <c r="K65" s="484"/>
      <c r="L65" s="481"/>
      <c r="M65" s="83"/>
      <c r="N65" s="71"/>
      <c r="O65" s="84"/>
      <c r="P65" s="85"/>
      <c r="Q65" s="86"/>
      <c r="R65" s="84"/>
      <c r="Z65" s="82"/>
      <c r="AA65" s="82"/>
      <c r="AB65" s="82"/>
    </row>
    <row r="66" spans="1:28" s="65" customFormat="1" ht="30" customHeight="1" x14ac:dyDescent="0.2">
      <c r="A66" s="481"/>
      <c r="B66" s="481"/>
      <c r="C66" s="481"/>
      <c r="D66" s="481"/>
      <c r="E66" s="481"/>
      <c r="F66" s="481"/>
      <c r="G66" s="481"/>
      <c r="H66" s="481"/>
      <c r="I66" s="481"/>
      <c r="J66" s="484"/>
      <c r="K66" s="484"/>
      <c r="L66" s="481"/>
      <c r="M66" s="83"/>
      <c r="N66" s="71"/>
      <c r="O66" s="84"/>
      <c r="P66" s="85"/>
      <c r="Q66" s="86"/>
      <c r="R66" s="84"/>
      <c r="Z66" s="82"/>
      <c r="AA66" s="82"/>
      <c r="AB66" s="82"/>
    </row>
    <row r="67" spans="1:28" s="65" customFormat="1" ht="30" customHeight="1" x14ac:dyDescent="0.2">
      <c r="A67" s="481"/>
      <c r="B67" s="481"/>
      <c r="C67" s="481"/>
      <c r="D67" s="481"/>
      <c r="E67" s="481"/>
      <c r="F67" s="481"/>
      <c r="G67" s="481"/>
      <c r="H67" s="481"/>
      <c r="I67" s="481"/>
      <c r="J67" s="484"/>
      <c r="K67" s="484"/>
      <c r="L67" s="481"/>
      <c r="M67" s="83"/>
      <c r="N67" s="71"/>
      <c r="O67" s="84"/>
      <c r="P67" s="85"/>
      <c r="Q67" s="86"/>
      <c r="R67" s="84"/>
      <c r="Z67" s="82"/>
      <c r="AA67" s="82"/>
      <c r="AB67" s="82"/>
    </row>
    <row r="68" spans="1:28" s="65" customFormat="1" ht="30" customHeight="1" x14ac:dyDescent="0.2">
      <c r="A68" s="481"/>
      <c r="B68" s="481"/>
      <c r="C68" s="481"/>
      <c r="D68" s="481"/>
      <c r="E68" s="481"/>
      <c r="F68" s="481"/>
      <c r="G68" s="481"/>
      <c r="H68" s="481"/>
      <c r="I68" s="481"/>
      <c r="J68" s="484"/>
      <c r="K68" s="484"/>
      <c r="L68" s="481"/>
      <c r="M68" s="83"/>
      <c r="N68" s="71"/>
      <c r="O68" s="84"/>
      <c r="P68" s="85"/>
      <c r="Q68" s="86"/>
      <c r="R68" s="84"/>
      <c r="Z68" s="82"/>
      <c r="AA68" s="82"/>
      <c r="AB68" s="82"/>
    </row>
    <row r="69" spans="1:28" s="65" customFormat="1" ht="30" customHeight="1" x14ac:dyDescent="0.2">
      <c r="A69" s="481"/>
      <c r="B69" s="481"/>
      <c r="C69" s="481"/>
      <c r="D69" s="481"/>
      <c r="E69" s="481"/>
      <c r="F69" s="481"/>
      <c r="G69" s="481"/>
      <c r="H69" s="481"/>
      <c r="I69" s="481"/>
      <c r="J69" s="484"/>
      <c r="K69" s="484"/>
      <c r="L69" s="481"/>
      <c r="M69" s="83"/>
      <c r="N69" s="71"/>
      <c r="O69" s="84"/>
      <c r="P69" s="85"/>
      <c r="Q69" s="86"/>
      <c r="R69" s="84"/>
      <c r="Z69" s="82"/>
      <c r="AA69" s="82"/>
      <c r="AB69" s="82"/>
    </row>
    <row r="70" spans="1:28" s="65" customFormat="1" ht="30" customHeight="1" x14ac:dyDescent="0.2">
      <c r="A70" s="481"/>
      <c r="B70" s="481"/>
      <c r="C70" s="481"/>
      <c r="D70" s="481"/>
      <c r="E70" s="481"/>
      <c r="F70" s="481"/>
      <c r="G70" s="481"/>
      <c r="H70" s="481"/>
      <c r="I70" s="481"/>
      <c r="J70" s="484"/>
      <c r="K70" s="484"/>
      <c r="L70" s="481"/>
      <c r="M70" s="83"/>
      <c r="N70" s="71"/>
      <c r="O70" s="84"/>
      <c r="P70" s="85"/>
      <c r="Q70" s="86"/>
      <c r="R70" s="84"/>
      <c r="Z70" s="82"/>
      <c r="AA70" s="82"/>
      <c r="AB70" s="82"/>
    </row>
    <row r="71" spans="1:28" s="65" customFormat="1" ht="30" customHeight="1" x14ac:dyDescent="0.2">
      <c r="A71" s="481"/>
      <c r="B71" s="481"/>
      <c r="C71" s="481"/>
      <c r="D71" s="481"/>
      <c r="E71" s="481"/>
      <c r="F71" s="481"/>
      <c r="G71" s="481"/>
      <c r="H71" s="481"/>
      <c r="I71" s="481"/>
      <c r="J71" s="484"/>
      <c r="K71" s="484"/>
      <c r="L71" s="481"/>
      <c r="M71" s="83"/>
      <c r="N71" s="71"/>
      <c r="O71" s="84"/>
      <c r="P71" s="85"/>
      <c r="Q71" s="86"/>
      <c r="R71" s="84"/>
      <c r="Z71" s="82"/>
      <c r="AA71" s="82"/>
      <c r="AB71" s="82"/>
    </row>
    <row r="72" spans="1:28" s="65" customFormat="1" ht="30" customHeight="1" x14ac:dyDescent="0.2">
      <c r="A72" s="481"/>
      <c r="B72" s="481"/>
      <c r="C72" s="481"/>
      <c r="D72" s="481"/>
      <c r="E72" s="481"/>
      <c r="F72" s="481"/>
      <c r="G72" s="481"/>
      <c r="H72" s="481"/>
      <c r="I72" s="481"/>
      <c r="J72" s="484"/>
      <c r="K72" s="484"/>
      <c r="L72" s="481"/>
      <c r="M72" s="83"/>
      <c r="N72" s="71"/>
      <c r="O72" s="84"/>
      <c r="P72" s="85"/>
      <c r="Q72" s="86"/>
      <c r="R72" s="84"/>
      <c r="Z72" s="82"/>
      <c r="AA72" s="82"/>
      <c r="AB72" s="82"/>
    </row>
    <row r="73" spans="1:28" s="65" customFormat="1" ht="30" customHeight="1" x14ac:dyDescent="0.2">
      <c r="A73" s="481"/>
      <c r="B73" s="481"/>
      <c r="C73" s="481"/>
      <c r="D73" s="481"/>
      <c r="E73" s="481"/>
      <c r="F73" s="481"/>
      <c r="G73" s="481"/>
      <c r="H73" s="481"/>
      <c r="I73" s="481"/>
      <c r="J73" s="484"/>
      <c r="K73" s="484"/>
      <c r="L73" s="481"/>
      <c r="M73" s="83"/>
      <c r="N73" s="71"/>
      <c r="O73" s="84"/>
      <c r="P73" s="85"/>
      <c r="Q73" s="86"/>
      <c r="R73" s="84"/>
      <c r="Z73" s="82"/>
      <c r="AA73" s="82"/>
      <c r="AB73" s="82"/>
    </row>
    <row r="74" spans="1:28" s="65" customFormat="1" ht="30" customHeight="1" x14ac:dyDescent="0.2">
      <c r="A74" s="481"/>
      <c r="B74" s="481"/>
      <c r="C74" s="481"/>
      <c r="D74" s="481"/>
      <c r="E74" s="481"/>
      <c r="F74" s="481"/>
      <c r="G74" s="481"/>
      <c r="H74" s="481"/>
      <c r="I74" s="481"/>
      <c r="J74" s="484"/>
      <c r="K74" s="484"/>
      <c r="L74" s="481"/>
      <c r="M74" s="83"/>
      <c r="N74" s="71"/>
      <c r="O74" s="84"/>
      <c r="P74" s="85"/>
      <c r="Q74" s="86"/>
      <c r="R74" s="84"/>
      <c r="Z74" s="82"/>
      <c r="AA74" s="82"/>
      <c r="AB74" s="82"/>
    </row>
    <row r="75" spans="1:28" s="65" customFormat="1" ht="30" customHeight="1" x14ac:dyDescent="0.2">
      <c r="A75" s="481"/>
      <c r="B75" s="481"/>
      <c r="C75" s="481"/>
      <c r="D75" s="481"/>
      <c r="E75" s="481"/>
      <c r="F75" s="481"/>
      <c r="G75" s="481"/>
      <c r="H75" s="481"/>
      <c r="I75" s="481"/>
      <c r="J75" s="484"/>
      <c r="K75" s="484"/>
      <c r="L75" s="481"/>
      <c r="M75" s="83"/>
      <c r="N75" s="71"/>
      <c r="O75" s="84"/>
      <c r="P75" s="85"/>
      <c r="Q75" s="86"/>
      <c r="R75" s="84"/>
      <c r="Z75" s="82"/>
      <c r="AA75" s="82"/>
      <c r="AB75" s="82"/>
    </row>
    <row r="76" spans="1:28" s="65" customFormat="1" ht="30" customHeight="1" x14ac:dyDescent="0.2">
      <c r="A76" s="481"/>
      <c r="B76" s="481"/>
      <c r="C76" s="481"/>
      <c r="D76" s="481"/>
      <c r="E76" s="481"/>
      <c r="F76" s="481"/>
      <c r="G76" s="481"/>
      <c r="H76" s="481"/>
      <c r="I76" s="481"/>
      <c r="J76" s="484"/>
      <c r="K76" s="484"/>
      <c r="L76" s="481"/>
      <c r="M76" s="83"/>
      <c r="N76" s="71"/>
      <c r="O76" s="84"/>
      <c r="P76" s="85"/>
      <c r="Q76" s="86"/>
      <c r="R76" s="84"/>
      <c r="Z76" s="82"/>
      <c r="AA76" s="82"/>
      <c r="AB76" s="82"/>
    </row>
    <row r="77" spans="1:28" s="65" customFormat="1" ht="30" customHeight="1" x14ac:dyDescent="0.2">
      <c r="A77" s="481"/>
      <c r="B77" s="481"/>
      <c r="C77" s="481"/>
      <c r="D77" s="481"/>
      <c r="E77" s="481"/>
      <c r="F77" s="481"/>
      <c r="G77" s="481"/>
      <c r="H77" s="481"/>
      <c r="I77" s="481"/>
      <c r="J77" s="484"/>
      <c r="K77" s="484"/>
      <c r="L77" s="481"/>
      <c r="M77" s="83"/>
      <c r="N77" s="71"/>
      <c r="O77" s="84"/>
      <c r="P77" s="85"/>
      <c r="Q77" s="86"/>
      <c r="R77" s="84"/>
      <c r="Z77" s="82"/>
      <c r="AA77" s="82"/>
      <c r="AB77" s="82"/>
    </row>
    <row r="78" spans="1:28" s="65" customFormat="1" ht="30" customHeight="1" x14ac:dyDescent="0.2">
      <c r="A78" s="481"/>
      <c r="B78" s="481"/>
      <c r="C78" s="481"/>
      <c r="D78" s="481"/>
      <c r="E78" s="481"/>
      <c r="F78" s="481"/>
      <c r="G78" s="481"/>
      <c r="H78" s="481"/>
      <c r="I78" s="481"/>
      <c r="J78" s="484"/>
      <c r="K78" s="484"/>
      <c r="L78" s="481"/>
      <c r="M78" s="83"/>
      <c r="N78" s="71"/>
      <c r="O78" s="84"/>
      <c r="P78" s="85"/>
      <c r="Q78" s="86"/>
      <c r="R78" s="84"/>
      <c r="Z78" s="82"/>
      <c r="AA78" s="82"/>
      <c r="AB78" s="82"/>
    </row>
    <row r="79" spans="1:28" s="65" customFormat="1" ht="30" customHeight="1" x14ac:dyDescent="0.2">
      <c r="A79" s="481"/>
      <c r="B79" s="481"/>
      <c r="C79" s="481"/>
      <c r="D79" s="481"/>
      <c r="E79" s="481"/>
      <c r="F79" s="481"/>
      <c r="G79" s="481"/>
      <c r="H79" s="481"/>
      <c r="I79" s="481"/>
      <c r="J79" s="484"/>
      <c r="K79" s="484"/>
      <c r="L79" s="481"/>
      <c r="M79" s="83"/>
      <c r="N79" s="71"/>
      <c r="O79" s="84"/>
      <c r="P79" s="85"/>
      <c r="Q79" s="86"/>
      <c r="R79" s="84"/>
      <c r="Z79" s="82"/>
      <c r="AA79" s="82"/>
      <c r="AB79" s="82"/>
    </row>
    <row r="80" spans="1:28" s="65" customFormat="1" ht="30" customHeight="1" x14ac:dyDescent="0.2">
      <c r="A80" s="481"/>
      <c r="B80" s="481"/>
      <c r="C80" s="481"/>
      <c r="D80" s="481"/>
      <c r="E80" s="481"/>
      <c r="F80" s="481"/>
      <c r="G80" s="481"/>
      <c r="H80" s="481"/>
      <c r="I80" s="481"/>
      <c r="J80" s="484"/>
      <c r="K80" s="484"/>
      <c r="L80" s="481"/>
      <c r="M80" s="83"/>
      <c r="N80" s="71"/>
      <c r="O80" s="84"/>
      <c r="P80" s="85"/>
      <c r="Q80" s="86"/>
      <c r="R80" s="84"/>
      <c r="Z80" s="82"/>
      <c r="AA80" s="82"/>
      <c r="AB80" s="82"/>
    </row>
    <row r="81" spans="1:28" s="65" customFormat="1" ht="30" customHeight="1" x14ac:dyDescent="0.2">
      <c r="A81" s="481"/>
      <c r="B81" s="481"/>
      <c r="C81" s="481"/>
      <c r="D81" s="481"/>
      <c r="E81" s="481"/>
      <c r="F81" s="481"/>
      <c r="G81" s="481"/>
      <c r="H81" s="481"/>
      <c r="I81" s="481"/>
      <c r="J81" s="484"/>
      <c r="K81" s="484"/>
      <c r="L81" s="481"/>
      <c r="M81" s="83"/>
      <c r="N81" s="71"/>
      <c r="O81" s="84"/>
      <c r="P81" s="85"/>
      <c r="Q81" s="86"/>
      <c r="R81" s="84"/>
      <c r="Z81" s="82"/>
      <c r="AA81" s="82"/>
      <c r="AB81" s="82"/>
    </row>
    <row r="82" spans="1:28" s="65" customFormat="1" ht="30" customHeight="1" x14ac:dyDescent="0.2">
      <c r="A82" s="482"/>
      <c r="B82" s="482"/>
      <c r="C82" s="482"/>
      <c r="D82" s="482"/>
      <c r="E82" s="482"/>
      <c r="F82" s="482"/>
      <c r="G82" s="482"/>
      <c r="H82" s="481"/>
      <c r="I82" s="481"/>
      <c r="J82" s="484"/>
      <c r="K82" s="484"/>
      <c r="L82" s="481"/>
      <c r="M82" s="83"/>
      <c r="N82" s="71"/>
      <c r="O82" s="84"/>
      <c r="P82" s="85"/>
      <c r="Q82" s="86"/>
      <c r="R82" s="84"/>
      <c r="Z82" s="82"/>
      <c r="AA82" s="82"/>
      <c r="AB82" s="82"/>
    </row>
    <row r="83" spans="1:28" s="65" customFormat="1" ht="30" customHeight="1" x14ac:dyDescent="0.2">
      <c r="A83" s="482"/>
      <c r="B83" s="482"/>
      <c r="C83" s="482"/>
      <c r="D83" s="482"/>
      <c r="E83" s="482"/>
      <c r="F83" s="482"/>
      <c r="G83" s="482"/>
      <c r="H83" s="481"/>
      <c r="I83" s="481"/>
      <c r="J83" s="484"/>
      <c r="K83" s="484"/>
      <c r="L83" s="481"/>
    </row>
    <row r="84" spans="1:28" s="65" customFormat="1" x14ac:dyDescent="0.2">
      <c r="A84" s="631"/>
      <c r="B84" s="632"/>
      <c r="C84" s="632"/>
      <c r="D84" s="632"/>
      <c r="E84" s="632"/>
      <c r="F84" s="497"/>
      <c r="G84" s="497"/>
      <c r="H84" s="481"/>
      <c r="I84" s="481"/>
      <c r="J84" s="484"/>
      <c r="K84" s="484"/>
      <c r="L84" s="481"/>
    </row>
    <row r="85" spans="1:28" s="65" customFormat="1" x14ac:dyDescent="0.2">
      <c r="A85" s="632"/>
      <c r="B85" s="632"/>
      <c r="C85" s="632"/>
      <c r="D85" s="632"/>
      <c r="E85" s="632"/>
      <c r="F85" s="498"/>
      <c r="G85" s="497"/>
      <c r="H85" s="481"/>
      <c r="I85" s="481"/>
      <c r="J85" s="484"/>
      <c r="K85" s="484"/>
      <c r="L85" s="481"/>
    </row>
    <row r="86" spans="1:28" s="65" customFormat="1" x14ac:dyDescent="0.2">
      <c r="A86" s="632"/>
      <c r="B86" s="632"/>
      <c r="C86" s="632"/>
      <c r="D86" s="632"/>
      <c r="E86" s="632"/>
      <c r="F86" s="497"/>
      <c r="G86" s="497"/>
      <c r="H86" s="481"/>
      <c r="I86" s="481"/>
      <c r="J86" s="484"/>
      <c r="K86" s="484"/>
      <c r="L86" s="481"/>
    </row>
    <row r="87" spans="1:28" s="65" customFormat="1" x14ac:dyDescent="0.2">
      <c r="A87" s="640"/>
      <c r="B87" s="632"/>
      <c r="C87" s="632"/>
      <c r="D87" s="632"/>
      <c r="E87" s="632"/>
      <c r="F87" s="632"/>
      <c r="G87" s="632"/>
      <c r="H87" s="481"/>
      <c r="I87" s="481"/>
      <c r="J87" s="484"/>
      <c r="K87" s="484"/>
      <c r="L87" s="481"/>
    </row>
    <row r="88" spans="1:28" s="65" customFormat="1" x14ac:dyDescent="0.2">
      <c r="A88" s="482"/>
      <c r="B88" s="482"/>
      <c r="C88" s="482"/>
      <c r="D88" s="482"/>
      <c r="E88" s="482"/>
      <c r="F88" s="482"/>
      <c r="G88" s="482"/>
      <c r="H88" s="481"/>
      <c r="I88" s="481"/>
      <c r="J88" s="484"/>
      <c r="K88" s="484"/>
      <c r="L88" s="481"/>
    </row>
    <row r="89" spans="1:28" s="65" customFormat="1" ht="14.45" customHeight="1" x14ac:dyDescent="0.2">
      <c r="A89" s="490"/>
      <c r="B89" s="641"/>
      <c r="C89" s="641"/>
      <c r="D89" s="641"/>
      <c r="E89" s="641"/>
      <c r="F89" s="641"/>
      <c r="G89" s="641"/>
      <c r="H89" s="481"/>
      <c r="I89" s="481"/>
      <c r="J89" s="484"/>
      <c r="K89" s="484"/>
      <c r="L89" s="481"/>
    </row>
    <row r="90" spans="1:28" s="65" customFormat="1" ht="14.45" customHeight="1" x14ac:dyDescent="0.2">
      <c r="A90" s="490"/>
      <c r="B90" s="641"/>
      <c r="C90" s="641"/>
      <c r="D90" s="641"/>
      <c r="E90" s="641"/>
      <c r="F90" s="641"/>
      <c r="G90" s="641"/>
      <c r="H90" s="481"/>
      <c r="I90" s="481"/>
      <c r="J90" s="484"/>
      <c r="K90" s="484"/>
      <c r="L90" s="481"/>
    </row>
    <row r="91" spans="1:28" s="65" customFormat="1" ht="14.45" customHeight="1" x14ac:dyDescent="0.2">
      <c r="A91" s="490"/>
      <c r="B91" s="641"/>
      <c r="C91" s="641"/>
      <c r="D91" s="641"/>
      <c r="E91" s="641"/>
      <c r="F91" s="641"/>
      <c r="G91" s="641"/>
      <c r="H91" s="481"/>
      <c r="I91" s="481"/>
      <c r="J91" s="484"/>
      <c r="K91" s="484"/>
      <c r="L91" s="481"/>
    </row>
    <row r="92" spans="1:28" s="65" customFormat="1" ht="14.45" customHeight="1" x14ac:dyDescent="0.2">
      <c r="A92" s="499"/>
      <c r="B92" s="499"/>
      <c r="C92" s="499"/>
      <c r="D92" s="499"/>
      <c r="E92" s="499"/>
      <c r="F92" s="499"/>
      <c r="G92" s="482"/>
      <c r="H92" s="481"/>
      <c r="I92" s="481"/>
      <c r="J92" s="484"/>
      <c r="K92" s="484"/>
      <c r="L92" s="481"/>
    </row>
    <row r="93" spans="1:28" s="65" customFormat="1" ht="14.45" customHeight="1" x14ac:dyDescent="0.2">
      <c r="A93" s="499"/>
      <c r="B93" s="482"/>
      <c r="C93" s="482"/>
      <c r="D93" s="482"/>
      <c r="E93" s="499"/>
      <c r="F93" s="482"/>
      <c r="G93" s="482"/>
      <c r="H93" s="481"/>
      <c r="I93" s="481"/>
      <c r="J93" s="484"/>
      <c r="K93" s="484"/>
      <c r="L93" s="481"/>
    </row>
    <row r="94" spans="1:28" s="65" customFormat="1" ht="14.45" customHeight="1" x14ac:dyDescent="0.2">
      <c r="A94" s="500"/>
      <c r="B94" s="492"/>
      <c r="C94" s="492"/>
      <c r="D94" s="482"/>
      <c r="E94" s="482"/>
      <c r="F94" s="501"/>
      <c r="G94" s="482"/>
      <c r="H94" s="481"/>
      <c r="I94" s="481"/>
      <c r="J94" s="484"/>
      <c r="K94" s="484"/>
      <c r="L94" s="481"/>
    </row>
    <row r="95" spans="1:28" s="65" customFormat="1" ht="14.45" customHeight="1" x14ac:dyDescent="0.2">
      <c r="A95" s="482"/>
      <c r="B95" s="486"/>
      <c r="C95" s="486"/>
      <c r="D95" s="482"/>
      <c r="E95" s="482"/>
      <c r="F95" s="482"/>
      <c r="G95" s="482"/>
      <c r="H95" s="481"/>
      <c r="I95" s="481"/>
      <c r="J95" s="484"/>
      <c r="K95" s="484"/>
      <c r="L95" s="481"/>
    </row>
    <row r="96" spans="1:28" s="65" customFormat="1" ht="14.45" customHeight="1" x14ac:dyDescent="0.2">
      <c r="A96" s="483"/>
      <c r="B96" s="486"/>
      <c r="C96" s="486"/>
      <c r="D96" s="482"/>
      <c r="E96" s="482"/>
      <c r="F96" s="486"/>
      <c r="G96" s="482"/>
      <c r="H96" s="481"/>
      <c r="I96" s="481"/>
      <c r="J96" s="484"/>
      <c r="K96" s="484"/>
      <c r="L96" s="481"/>
    </row>
    <row r="97" spans="1:34" s="65" customFormat="1" ht="14.45" customHeight="1" x14ac:dyDescent="0.2">
      <c r="A97" s="482"/>
      <c r="B97" s="486"/>
      <c r="C97" s="486"/>
      <c r="D97" s="482"/>
      <c r="E97" s="482"/>
      <c r="F97" s="482"/>
      <c r="G97" s="482"/>
      <c r="H97" s="481"/>
      <c r="I97" s="481"/>
      <c r="J97" s="484"/>
      <c r="K97" s="484"/>
      <c r="L97" s="481"/>
    </row>
    <row r="98" spans="1:34" s="65" customFormat="1" ht="14.45" customHeight="1" x14ac:dyDescent="0.2">
      <c r="A98" s="482"/>
      <c r="B98" s="486"/>
      <c r="C98" s="486"/>
      <c r="D98" s="482"/>
      <c r="E98" s="482"/>
      <c r="F98" s="486"/>
      <c r="G98" s="482"/>
      <c r="H98" s="481"/>
      <c r="I98" s="481"/>
      <c r="J98" s="484"/>
      <c r="K98" s="484"/>
      <c r="L98" s="481"/>
    </row>
    <row r="99" spans="1:34" s="65" customFormat="1" ht="14.45" customHeight="1" x14ac:dyDescent="0.2">
      <c r="A99" s="500"/>
      <c r="B99" s="492"/>
      <c r="C99" s="492"/>
      <c r="D99" s="482"/>
      <c r="E99" s="482"/>
      <c r="F99" s="486"/>
      <c r="G99" s="482"/>
      <c r="H99" s="481"/>
      <c r="I99" s="481"/>
      <c r="J99" s="484"/>
      <c r="K99" s="484"/>
      <c r="L99" s="481"/>
    </row>
    <row r="100" spans="1:34" s="65" customFormat="1" ht="14.45" customHeight="1" x14ac:dyDescent="0.2">
      <c r="A100" s="482"/>
      <c r="B100" s="486"/>
      <c r="C100" s="486"/>
      <c r="D100" s="482"/>
      <c r="E100" s="482"/>
      <c r="F100" s="482"/>
      <c r="G100" s="482"/>
      <c r="H100" s="481"/>
      <c r="I100" s="481"/>
      <c r="J100" s="484"/>
      <c r="K100" s="484"/>
      <c r="L100" s="481"/>
    </row>
    <row r="101" spans="1:34" s="65" customFormat="1" ht="14.45" customHeight="1" x14ac:dyDescent="0.2">
      <c r="A101" s="483"/>
      <c r="B101" s="486"/>
      <c r="C101" s="486"/>
      <c r="D101" s="482"/>
      <c r="E101" s="482"/>
      <c r="F101" s="486"/>
      <c r="G101" s="482"/>
      <c r="H101" s="481"/>
      <c r="I101" s="481"/>
      <c r="J101" s="484"/>
      <c r="K101" s="484"/>
      <c r="L101" s="481"/>
    </row>
    <row r="102" spans="1:34" s="65" customFormat="1" ht="14.45" customHeight="1" x14ac:dyDescent="0.2">
      <c r="A102" s="482"/>
      <c r="B102" s="486"/>
      <c r="C102" s="486"/>
      <c r="D102" s="482"/>
      <c r="E102" s="482"/>
      <c r="F102" s="482"/>
      <c r="G102" s="482"/>
      <c r="H102" s="481"/>
      <c r="I102" s="481"/>
      <c r="J102" s="484"/>
      <c r="K102" s="484"/>
      <c r="L102" s="481"/>
    </row>
    <row r="103" spans="1:34" s="65" customFormat="1" ht="14.45" customHeight="1" x14ac:dyDescent="0.2">
      <c r="A103" s="482"/>
      <c r="B103" s="486"/>
      <c r="C103" s="486"/>
      <c r="D103" s="482"/>
      <c r="E103" s="483"/>
      <c r="F103" s="486"/>
      <c r="G103" s="482"/>
      <c r="H103" s="481"/>
      <c r="I103" s="481"/>
      <c r="J103" s="484"/>
      <c r="K103" s="484"/>
      <c r="L103" s="481"/>
    </row>
    <row r="104" spans="1:34" s="65" customFormat="1" ht="14.45" customHeight="1" x14ac:dyDescent="0.2">
      <c r="A104" s="500"/>
      <c r="B104" s="492"/>
      <c r="C104" s="492"/>
      <c r="D104" s="482"/>
      <c r="E104" s="482"/>
      <c r="F104" s="482"/>
      <c r="G104" s="482"/>
      <c r="H104" s="481"/>
      <c r="I104" s="481"/>
      <c r="J104" s="484"/>
      <c r="K104" s="484"/>
      <c r="L104" s="481"/>
    </row>
    <row r="105" spans="1:34" s="65" customFormat="1" ht="14.45" customHeight="1" x14ac:dyDescent="0.2">
      <c r="A105" s="482"/>
      <c r="B105" s="486"/>
      <c r="C105" s="486"/>
      <c r="D105" s="482"/>
      <c r="E105" s="483"/>
      <c r="F105" s="483"/>
      <c r="G105" s="482"/>
      <c r="H105" s="481"/>
      <c r="I105" s="481"/>
      <c r="J105" s="484"/>
      <c r="K105" s="484"/>
      <c r="L105" s="481"/>
    </row>
    <row r="106" spans="1:34" s="65" customFormat="1" ht="14.45" customHeight="1" x14ac:dyDescent="0.2">
      <c r="A106" s="483"/>
      <c r="B106" s="486"/>
      <c r="C106" s="486"/>
      <c r="D106" s="482"/>
      <c r="E106" s="485"/>
      <c r="F106" s="486"/>
      <c r="G106" s="482"/>
      <c r="H106" s="481"/>
      <c r="I106" s="481"/>
      <c r="J106" s="484"/>
      <c r="K106" s="484"/>
      <c r="L106" s="481"/>
    </row>
    <row r="107" spans="1:34" s="65" customFormat="1" ht="14.45" customHeight="1" thickBot="1" x14ac:dyDescent="0.25">
      <c r="A107" s="482"/>
      <c r="B107" s="486"/>
      <c r="C107" s="486"/>
      <c r="D107" s="482"/>
      <c r="E107" s="485"/>
      <c r="F107" s="486"/>
      <c r="G107" s="482"/>
      <c r="H107" s="481"/>
      <c r="I107" s="481"/>
      <c r="J107" s="484"/>
      <c r="K107" s="484"/>
      <c r="L107" s="481"/>
    </row>
    <row r="108" spans="1:34" s="65" customFormat="1" ht="36.75" customHeight="1" thickTop="1" thickBot="1" x14ac:dyDescent="0.25">
      <c r="A108" s="482"/>
      <c r="B108" s="486"/>
      <c r="C108" s="486"/>
      <c r="D108" s="482"/>
      <c r="E108" s="485"/>
      <c r="F108" s="486"/>
      <c r="G108" s="482"/>
      <c r="H108" s="481"/>
      <c r="I108" s="481"/>
      <c r="J108" s="484"/>
      <c r="K108" s="484"/>
      <c r="L108" s="481"/>
      <c r="AA108" s="150"/>
      <c r="AB108" s="151" t="s">
        <v>195</v>
      </c>
      <c r="AC108" s="152"/>
      <c r="AD108" s="152"/>
      <c r="AE108" s="152"/>
      <c r="AF108" s="152"/>
      <c r="AG108" s="153"/>
      <c r="AH108" s="154"/>
    </row>
    <row r="109" spans="1:34" s="65" customFormat="1" ht="14.45" customHeight="1" thickTop="1" thickBot="1" x14ac:dyDescent="0.3">
      <c r="A109" s="500"/>
      <c r="B109" s="492"/>
      <c r="C109" s="492"/>
      <c r="D109" s="482"/>
      <c r="E109" s="485"/>
      <c r="F109" s="486"/>
      <c r="G109" s="482"/>
      <c r="H109" s="481"/>
      <c r="I109" s="481"/>
      <c r="J109" s="484"/>
      <c r="K109" s="484"/>
      <c r="L109" s="481"/>
      <c r="AA109" s="158"/>
      <c r="AB109" s="159"/>
      <c r="AC109" s="159"/>
      <c r="AD109" s="159"/>
      <c r="AE109" s="159"/>
      <c r="AF109" s="159"/>
      <c r="AG109" s="257" t="s">
        <v>242</v>
      </c>
      <c r="AH109" s="161"/>
    </row>
    <row r="110" spans="1:34" s="65" customFormat="1" ht="14.45" customHeight="1" x14ac:dyDescent="0.25">
      <c r="A110" s="482"/>
      <c r="B110" s="486"/>
      <c r="C110" s="486"/>
      <c r="D110" s="482"/>
      <c r="E110" s="485"/>
      <c r="F110" s="486"/>
      <c r="G110" s="482"/>
      <c r="H110" s="481"/>
      <c r="I110" s="481"/>
      <c r="J110" s="484"/>
      <c r="K110" s="484"/>
      <c r="L110" s="481"/>
      <c r="AA110" s="163"/>
      <c r="AB110" s="164" t="s">
        <v>202</v>
      </c>
      <c r="AC110" s="164"/>
      <c r="AD110" s="164"/>
      <c r="AE110" s="164"/>
      <c r="AF110" s="164"/>
      <c r="AG110" s="308">
        <f>'Living Expenses Worksheet'!G3</f>
        <v>0</v>
      </c>
      <c r="AH110" s="165"/>
    </row>
    <row r="111" spans="1:34" s="65" customFormat="1" ht="14.45" customHeight="1" x14ac:dyDescent="0.25">
      <c r="A111" s="483"/>
      <c r="B111" s="486"/>
      <c r="C111" s="486"/>
      <c r="D111" s="482"/>
      <c r="E111" s="485"/>
      <c r="F111" s="486"/>
      <c r="G111" s="482"/>
      <c r="H111" s="481"/>
      <c r="I111" s="481"/>
      <c r="J111" s="484"/>
      <c r="K111" s="484"/>
      <c r="L111" s="481"/>
      <c r="AA111" s="166"/>
      <c r="AB111" s="243" t="s">
        <v>203</v>
      </c>
      <c r="AC111" s="67">
        <f>'Living Expenses Worksheet'!C4</f>
        <v>0</v>
      </c>
      <c r="AD111" s="259"/>
      <c r="AE111" s="67" t="str">
        <f>'Living Expenses Worksheet'!E4</f>
        <v>Weekly</v>
      </c>
      <c r="AF111" s="258"/>
      <c r="AG111" s="309">
        <f>'Living Expenses Worksheet'!G4</f>
        <v>0</v>
      </c>
      <c r="AH111" s="170"/>
    </row>
    <row r="112" spans="1:34" s="65" customFormat="1" ht="14.45" customHeight="1" x14ac:dyDescent="0.25">
      <c r="A112" s="482"/>
      <c r="B112" s="486"/>
      <c r="C112" s="486"/>
      <c r="D112" s="482"/>
      <c r="E112" s="485"/>
      <c r="F112" s="486"/>
      <c r="G112" s="482"/>
      <c r="H112" s="481"/>
      <c r="I112" s="481"/>
      <c r="J112" s="484"/>
      <c r="K112" s="484"/>
      <c r="L112" s="481"/>
      <c r="AA112" s="166"/>
      <c r="AB112" s="243" t="s">
        <v>204</v>
      </c>
      <c r="AC112" s="67">
        <f>'Living Expenses Worksheet'!C5</f>
        <v>0</v>
      </c>
      <c r="AD112" s="259"/>
      <c r="AE112" s="67" t="str">
        <f>'Living Expenses Worksheet'!E5</f>
        <v>Weekly</v>
      </c>
      <c r="AF112" s="258"/>
      <c r="AG112" s="309">
        <f>'Living Expenses Worksheet'!G5</f>
        <v>0</v>
      </c>
      <c r="AH112" s="170"/>
    </row>
    <row r="113" spans="1:34" s="65" customFormat="1" ht="14.45" customHeight="1" x14ac:dyDescent="0.25">
      <c r="A113" s="482"/>
      <c r="B113" s="482"/>
      <c r="C113" s="482"/>
      <c r="D113" s="482"/>
      <c r="E113" s="485"/>
      <c r="F113" s="486"/>
      <c r="G113" s="482"/>
      <c r="H113" s="481"/>
      <c r="I113" s="481"/>
      <c r="J113" s="484"/>
      <c r="K113" s="484"/>
      <c r="L113" s="481"/>
      <c r="AA113" s="166"/>
      <c r="AB113" s="243" t="s">
        <v>205</v>
      </c>
      <c r="AC113" s="67">
        <f>'Living Expenses Worksheet'!C6</f>
        <v>0</v>
      </c>
      <c r="AD113" s="259"/>
      <c r="AE113" s="67" t="str">
        <f>'Living Expenses Worksheet'!E6</f>
        <v>Weekly</v>
      </c>
      <c r="AF113" s="258"/>
      <c r="AG113" s="309">
        <f>'Living Expenses Worksheet'!G6</f>
        <v>0</v>
      </c>
      <c r="AH113" s="170"/>
    </row>
    <row r="114" spans="1:34" s="65" customFormat="1" ht="14.45" customHeight="1" x14ac:dyDescent="0.25">
      <c r="A114" s="483"/>
      <c r="B114" s="486"/>
      <c r="C114" s="486"/>
      <c r="D114" s="482"/>
      <c r="E114" s="483"/>
      <c r="F114" s="482"/>
      <c r="G114" s="482"/>
      <c r="H114" s="481"/>
      <c r="I114" s="481"/>
      <c r="J114" s="484"/>
      <c r="K114" s="484"/>
      <c r="L114" s="481"/>
      <c r="AA114" s="166"/>
      <c r="AB114" s="243" t="s">
        <v>206</v>
      </c>
      <c r="AC114" s="67">
        <f>'Living Expenses Worksheet'!C7</f>
        <v>0</v>
      </c>
      <c r="AD114" s="259"/>
      <c r="AE114" s="67" t="str">
        <f>'Living Expenses Worksheet'!E7</f>
        <v>Weekly</v>
      </c>
      <c r="AF114" s="306"/>
      <c r="AG114" s="309">
        <f>'Living Expenses Worksheet'!G7</f>
        <v>0</v>
      </c>
      <c r="AH114" s="170"/>
    </row>
    <row r="115" spans="1:34" s="65" customFormat="1" ht="14.45" customHeight="1" x14ac:dyDescent="0.25">
      <c r="A115" s="483"/>
      <c r="B115" s="486"/>
      <c r="C115" s="486"/>
      <c r="D115" s="482"/>
      <c r="E115" s="483"/>
      <c r="F115" s="483"/>
      <c r="G115" s="482"/>
      <c r="H115" s="481"/>
      <c r="I115" s="481"/>
      <c r="J115" s="484"/>
      <c r="K115" s="484"/>
      <c r="L115" s="481"/>
      <c r="AA115" s="166"/>
      <c r="AB115" s="243" t="s">
        <v>245</v>
      </c>
      <c r="AC115" s="67">
        <f>'Living Expenses Worksheet'!C8</f>
        <v>0</v>
      </c>
      <c r="AD115" s="259"/>
      <c r="AE115" s="67" t="str">
        <f>'Living Expenses Worksheet'!E8</f>
        <v>Weekly</v>
      </c>
      <c r="AF115" s="307"/>
      <c r="AG115" s="309">
        <f>'Living Expenses Worksheet'!G8</f>
        <v>0</v>
      </c>
      <c r="AH115" s="170"/>
    </row>
    <row r="116" spans="1:34" s="65" customFormat="1" ht="14.45" customHeight="1" x14ac:dyDescent="0.25">
      <c r="A116" s="482"/>
      <c r="B116" s="492"/>
      <c r="C116" s="492"/>
      <c r="D116" s="482"/>
      <c r="E116" s="502"/>
      <c r="F116" s="486"/>
      <c r="G116" s="482"/>
      <c r="H116" s="481"/>
      <c r="I116" s="481"/>
      <c r="J116" s="484"/>
      <c r="K116" s="484"/>
      <c r="L116" s="481"/>
      <c r="AA116" s="166"/>
      <c r="AB116" s="243" t="s">
        <v>207</v>
      </c>
      <c r="AC116" s="67">
        <f>'Living Expenses Worksheet'!C9</f>
        <v>0</v>
      </c>
      <c r="AD116" s="259"/>
      <c r="AE116" s="67" t="str">
        <f>'Living Expenses Worksheet'!E9</f>
        <v>Weekly</v>
      </c>
      <c r="AF116" s="258"/>
      <c r="AG116" s="309">
        <f>'Living Expenses Worksheet'!G9</f>
        <v>0</v>
      </c>
      <c r="AH116" s="170"/>
    </row>
    <row r="117" spans="1:34" s="65" customFormat="1" ht="14.45" customHeight="1" x14ac:dyDescent="0.25">
      <c r="A117" s="499"/>
      <c r="B117" s="486"/>
      <c r="C117" s="486"/>
      <c r="D117" s="482"/>
      <c r="E117" s="482"/>
      <c r="F117" s="482"/>
      <c r="G117" s="482"/>
      <c r="H117" s="481"/>
      <c r="I117" s="481"/>
      <c r="J117" s="484"/>
      <c r="K117" s="484"/>
      <c r="L117" s="481"/>
      <c r="AA117" s="166"/>
      <c r="AB117" s="243" t="s">
        <v>208</v>
      </c>
      <c r="AC117" s="67">
        <f>'Living Expenses Worksheet'!C10</f>
        <v>0</v>
      </c>
      <c r="AD117" s="259"/>
      <c r="AE117" s="67" t="str">
        <f>'Living Expenses Worksheet'!E10</f>
        <v>Weekly</v>
      </c>
      <c r="AF117" s="258"/>
      <c r="AG117" s="309">
        <f>'Living Expenses Worksheet'!G10</f>
        <v>0</v>
      </c>
      <c r="AH117" s="170"/>
    </row>
    <row r="118" spans="1:34" s="65" customFormat="1" ht="14.45" customHeight="1" x14ac:dyDescent="0.25">
      <c r="A118" s="482"/>
      <c r="B118" s="483"/>
      <c r="C118" s="483"/>
      <c r="D118" s="482"/>
      <c r="E118" s="499"/>
      <c r="F118" s="486"/>
      <c r="G118" s="482"/>
      <c r="H118" s="481"/>
      <c r="I118" s="481"/>
      <c r="J118" s="484"/>
      <c r="K118" s="484"/>
      <c r="L118" s="481"/>
      <c r="AA118" s="166"/>
      <c r="AB118" s="243" t="s">
        <v>209</v>
      </c>
      <c r="AC118" s="67">
        <f>'Living Expenses Worksheet'!C11</f>
        <v>0</v>
      </c>
      <c r="AD118" s="259"/>
      <c r="AE118" s="67" t="str">
        <f>'Living Expenses Worksheet'!E11</f>
        <v>Weekly</v>
      </c>
      <c r="AF118" s="258"/>
      <c r="AG118" s="309">
        <f>'Living Expenses Worksheet'!G11</f>
        <v>0</v>
      </c>
      <c r="AH118" s="170"/>
    </row>
    <row r="119" spans="1:34" s="65" customFormat="1" ht="14.45" customHeight="1" thickBot="1" x14ac:dyDescent="0.3">
      <c r="A119" s="499"/>
      <c r="B119" s="482"/>
      <c r="C119" s="482"/>
      <c r="D119" s="482"/>
      <c r="E119" s="482"/>
      <c r="F119" s="482"/>
      <c r="G119" s="482"/>
      <c r="H119" s="481"/>
      <c r="I119" s="481"/>
      <c r="J119" s="484"/>
      <c r="K119" s="484"/>
      <c r="L119" s="481"/>
      <c r="AA119" s="166"/>
      <c r="AB119" s="287" t="s">
        <v>246</v>
      </c>
      <c r="AC119" s="288">
        <f>'Living Expenses Worksheet'!C12</f>
        <v>0</v>
      </c>
      <c r="AD119" s="289"/>
      <c r="AE119" s="288" t="str">
        <f>'Living Expenses Worksheet'!E12</f>
        <v>Weekly</v>
      </c>
      <c r="AF119" s="290"/>
      <c r="AG119" s="310">
        <f>'Living Expenses Worksheet'!G12</f>
        <v>0</v>
      </c>
      <c r="AH119" s="173"/>
    </row>
    <row r="120" spans="1:34" s="65" customFormat="1" ht="14.45" customHeight="1" x14ac:dyDescent="0.25">
      <c r="A120" s="482"/>
      <c r="B120" s="485"/>
      <c r="C120" s="485"/>
      <c r="D120" s="482"/>
      <c r="E120" s="503"/>
      <c r="F120" s="486"/>
      <c r="G120" s="482"/>
      <c r="H120" s="481"/>
      <c r="I120" s="481"/>
      <c r="J120" s="484"/>
      <c r="K120" s="484"/>
      <c r="L120" s="481"/>
      <c r="AA120" s="174"/>
      <c r="AB120" s="260" t="s">
        <v>210</v>
      </c>
      <c r="AD120" s="259"/>
      <c r="AF120" s="258"/>
      <c r="AG120" s="308">
        <f>'Living Expenses Worksheet'!G13</f>
        <v>0</v>
      </c>
      <c r="AH120" s="180"/>
    </row>
    <row r="121" spans="1:34" s="65" customFormat="1" ht="14.45" customHeight="1" x14ac:dyDescent="0.25">
      <c r="A121" s="482"/>
      <c r="B121" s="485"/>
      <c r="C121" s="485"/>
      <c r="D121" s="482"/>
      <c r="E121" s="499"/>
      <c r="F121" s="486"/>
      <c r="G121" s="482"/>
      <c r="H121" s="481"/>
      <c r="I121" s="481"/>
      <c r="J121" s="484"/>
      <c r="K121" s="484"/>
      <c r="L121" s="481"/>
      <c r="AA121" s="181"/>
      <c r="AB121" s="243" t="s">
        <v>211</v>
      </c>
      <c r="AC121" s="67">
        <f>'Living Expenses Worksheet'!C14</f>
        <v>0</v>
      </c>
      <c r="AD121" s="259"/>
      <c r="AE121" s="67" t="str">
        <f>'Living Expenses Worksheet'!E14</f>
        <v>Weekly</v>
      </c>
      <c r="AF121" s="258"/>
      <c r="AG121" s="309">
        <f>'Living Expenses Worksheet'!G14</f>
        <v>0</v>
      </c>
      <c r="AH121" s="170"/>
    </row>
    <row r="122" spans="1:34" s="65" customFormat="1" ht="14.45" customHeight="1" x14ac:dyDescent="0.25">
      <c r="A122" s="482"/>
      <c r="B122" s="633"/>
      <c r="C122" s="496"/>
      <c r="D122" s="482"/>
      <c r="E122" s="482"/>
      <c r="F122" s="482"/>
      <c r="G122" s="482"/>
      <c r="H122" s="481"/>
      <c r="I122" s="481"/>
      <c r="J122" s="484"/>
      <c r="K122" s="484"/>
      <c r="L122" s="481"/>
      <c r="AA122" s="181"/>
      <c r="AB122" s="243" t="s">
        <v>212</v>
      </c>
      <c r="AC122" s="67">
        <f>'Living Expenses Worksheet'!C15</f>
        <v>0</v>
      </c>
      <c r="AD122" s="259"/>
      <c r="AE122" s="67" t="str">
        <f>'Living Expenses Worksheet'!E15</f>
        <v>Weekly</v>
      </c>
      <c r="AF122" s="258"/>
      <c r="AG122" s="309">
        <f>'Living Expenses Worksheet'!G15</f>
        <v>0</v>
      </c>
      <c r="AH122" s="170"/>
    </row>
    <row r="123" spans="1:34" s="65" customFormat="1" ht="14.45" customHeight="1" x14ac:dyDescent="0.25">
      <c r="A123" s="499"/>
      <c r="B123" s="633"/>
      <c r="C123" s="496"/>
      <c r="D123" s="482"/>
      <c r="E123" s="482"/>
      <c r="F123" s="486"/>
      <c r="G123" s="482"/>
      <c r="H123" s="481"/>
      <c r="I123" s="481"/>
      <c r="J123" s="484"/>
      <c r="K123" s="484"/>
      <c r="L123" s="481"/>
      <c r="AA123" s="181"/>
      <c r="AB123" s="243" t="s">
        <v>213</v>
      </c>
      <c r="AC123" s="67">
        <f>'Living Expenses Worksheet'!C16</f>
        <v>0</v>
      </c>
      <c r="AD123" s="259"/>
      <c r="AE123" s="67" t="str">
        <f>'Living Expenses Worksheet'!E16</f>
        <v>Weekly</v>
      </c>
      <c r="AF123" s="258"/>
      <c r="AG123" s="309">
        <f>'Living Expenses Worksheet'!G16</f>
        <v>0</v>
      </c>
      <c r="AH123" s="170"/>
    </row>
    <row r="124" spans="1:34" s="65" customFormat="1" ht="14.45" customHeight="1" x14ac:dyDescent="0.25">
      <c r="A124" s="483"/>
      <c r="B124" s="485"/>
      <c r="C124" s="485"/>
      <c r="D124" s="482"/>
      <c r="E124" s="482"/>
      <c r="F124" s="482"/>
      <c r="G124" s="482"/>
      <c r="H124" s="481"/>
      <c r="I124" s="481"/>
      <c r="J124" s="484"/>
      <c r="K124" s="484"/>
      <c r="L124" s="481"/>
      <c r="AA124" s="181"/>
      <c r="AB124" s="243" t="s">
        <v>214</v>
      </c>
      <c r="AC124" s="67">
        <f>'Living Expenses Worksheet'!C17</f>
        <v>0</v>
      </c>
      <c r="AD124" s="259"/>
      <c r="AE124" s="67" t="str">
        <f>'Living Expenses Worksheet'!E17</f>
        <v>Weekly</v>
      </c>
      <c r="AF124" s="258"/>
      <c r="AG124" s="309">
        <f>'Living Expenses Worksheet'!G17</f>
        <v>0</v>
      </c>
      <c r="AH124" s="170"/>
    </row>
    <row r="125" spans="1:34" s="65" customFormat="1" ht="14.45" customHeight="1" x14ac:dyDescent="0.25">
      <c r="A125" s="483"/>
      <c r="B125" s="486"/>
      <c r="C125" s="486"/>
      <c r="D125" s="482"/>
      <c r="E125" s="482"/>
      <c r="F125" s="482"/>
      <c r="G125" s="482"/>
      <c r="H125" s="481"/>
      <c r="I125" s="481"/>
      <c r="J125" s="484"/>
      <c r="K125" s="484"/>
      <c r="L125" s="481"/>
      <c r="AA125" s="181"/>
      <c r="AB125" s="243" t="s">
        <v>215</v>
      </c>
      <c r="AC125" s="67">
        <f>'Living Expenses Worksheet'!C18</f>
        <v>0</v>
      </c>
      <c r="AD125" s="259"/>
      <c r="AE125" s="67" t="str">
        <f>'Living Expenses Worksheet'!E18</f>
        <v>Weekly</v>
      </c>
      <c r="AF125" s="258"/>
      <c r="AG125" s="309">
        <f>'Living Expenses Worksheet'!G18</f>
        <v>0</v>
      </c>
      <c r="AH125" s="170"/>
    </row>
    <row r="126" spans="1:34" s="65" customFormat="1" ht="14.45" customHeight="1" x14ac:dyDescent="0.25">
      <c r="A126" s="482"/>
      <c r="B126" s="482"/>
      <c r="C126" s="482"/>
      <c r="D126" s="482"/>
      <c r="E126" s="482"/>
      <c r="F126" s="491"/>
      <c r="G126" s="482"/>
      <c r="H126" s="481"/>
      <c r="I126" s="481"/>
      <c r="J126" s="484"/>
      <c r="K126" s="484"/>
      <c r="L126" s="481"/>
      <c r="AA126" s="181"/>
      <c r="AB126" s="243" t="s">
        <v>216</v>
      </c>
      <c r="AC126" s="67">
        <f>'Living Expenses Worksheet'!C19</f>
        <v>0</v>
      </c>
      <c r="AD126" s="259"/>
      <c r="AE126" s="67" t="str">
        <f>'Living Expenses Worksheet'!E19</f>
        <v>Weekly</v>
      </c>
      <c r="AF126" s="258"/>
      <c r="AG126" s="309">
        <f>'Living Expenses Worksheet'!G19</f>
        <v>0</v>
      </c>
      <c r="AH126" s="170"/>
    </row>
    <row r="127" spans="1:34" s="65" customFormat="1" ht="14.45" customHeight="1" thickBot="1" x14ac:dyDescent="0.3">
      <c r="A127" s="483"/>
      <c r="B127" s="485"/>
      <c r="C127" s="485"/>
      <c r="D127" s="482"/>
      <c r="E127" s="482"/>
      <c r="F127" s="491"/>
      <c r="G127" s="482"/>
      <c r="H127" s="481"/>
      <c r="I127" s="481"/>
      <c r="J127" s="484"/>
      <c r="K127" s="484"/>
      <c r="L127" s="481"/>
      <c r="AA127" s="181"/>
      <c r="AB127" s="283" t="s">
        <v>247</v>
      </c>
      <c r="AC127" s="284">
        <f>'Living Expenses Worksheet'!C20</f>
        <v>0</v>
      </c>
      <c r="AD127" s="285"/>
      <c r="AE127" s="284" t="str">
        <f>'Living Expenses Worksheet'!E20</f>
        <v>Weekly</v>
      </c>
      <c r="AF127" s="286"/>
      <c r="AG127" s="311">
        <f>'Living Expenses Worksheet'!G20</f>
        <v>0</v>
      </c>
      <c r="AH127" s="173"/>
    </row>
    <row r="128" spans="1:34" s="65" customFormat="1" ht="14.45" customHeight="1" x14ac:dyDescent="0.25">
      <c r="A128" s="504"/>
      <c r="B128" s="485"/>
      <c r="C128" s="485"/>
      <c r="D128" s="482"/>
      <c r="E128" s="482"/>
      <c r="F128" s="485"/>
      <c r="G128" s="482"/>
      <c r="H128" s="481"/>
      <c r="I128" s="481"/>
      <c r="J128" s="484"/>
      <c r="K128" s="484"/>
      <c r="L128" s="481"/>
      <c r="AA128" s="182"/>
      <c r="AB128" s="260" t="s">
        <v>217</v>
      </c>
      <c r="AC128" s="67"/>
      <c r="AD128" s="259"/>
      <c r="AE128" s="67"/>
      <c r="AF128" s="258"/>
      <c r="AG128" s="308">
        <f>'Living Expenses Worksheet'!G21</f>
        <v>0</v>
      </c>
      <c r="AH128" s="188"/>
    </row>
    <row r="129" spans="1:34" s="65" customFormat="1" ht="14.45" customHeight="1" x14ac:dyDescent="0.25">
      <c r="A129" s="482"/>
      <c r="B129" s="485"/>
      <c r="C129" s="485"/>
      <c r="D129" s="482"/>
      <c r="E129" s="482"/>
      <c r="F129" s="482"/>
      <c r="G129" s="482"/>
      <c r="H129" s="481"/>
      <c r="I129" s="481"/>
      <c r="J129" s="484"/>
      <c r="K129" s="484"/>
      <c r="L129" s="481"/>
      <c r="AA129" s="189"/>
      <c r="AB129" s="243" t="s">
        <v>218</v>
      </c>
      <c r="AC129" s="67">
        <f>'Living Expenses Worksheet'!C22</f>
        <v>0</v>
      </c>
      <c r="AD129" s="259"/>
      <c r="AE129" s="67" t="str">
        <f>'Living Expenses Worksheet'!E22</f>
        <v>Weekly</v>
      </c>
      <c r="AF129" s="258"/>
      <c r="AG129" s="309">
        <f>'Living Expenses Worksheet'!G22</f>
        <v>0</v>
      </c>
      <c r="AH129" s="170"/>
    </row>
    <row r="130" spans="1:34" s="65" customFormat="1" ht="14.45" customHeight="1" x14ac:dyDescent="0.25">
      <c r="A130" s="505"/>
      <c r="B130" s="486"/>
      <c r="C130" s="486"/>
      <c r="D130" s="482"/>
      <c r="E130" s="482"/>
      <c r="F130" s="486"/>
      <c r="G130" s="482"/>
      <c r="H130" s="481"/>
      <c r="I130" s="481"/>
      <c r="J130" s="484"/>
      <c r="K130" s="484"/>
      <c r="L130" s="481"/>
      <c r="AA130" s="189"/>
      <c r="AB130" s="243" t="s">
        <v>219</v>
      </c>
      <c r="AC130" s="67">
        <f>'Living Expenses Worksheet'!C23</f>
        <v>0</v>
      </c>
      <c r="AD130" s="259"/>
      <c r="AE130" s="67" t="str">
        <f>'Living Expenses Worksheet'!E23</f>
        <v>Weekly</v>
      </c>
      <c r="AF130" s="258"/>
      <c r="AG130" s="309">
        <f>'Living Expenses Worksheet'!G23</f>
        <v>0</v>
      </c>
      <c r="AH130" s="170"/>
    </row>
    <row r="131" spans="1:34" s="65" customFormat="1" ht="14.45" customHeight="1" x14ac:dyDescent="0.25">
      <c r="A131" s="504"/>
      <c r="B131" s="504"/>
      <c r="C131" s="504"/>
      <c r="D131" s="482"/>
      <c r="E131" s="482"/>
      <c r="F131" s="482"/>
      <c r="G131" s="482"/>
      <c r="H131" s="481"/>
      <c r="I131" s="481"/>
      <c r="J131" s="484"/>
      <c r="K131" s="484"/>
      <c r="L131" s="481"/>
      <c r="AA131" s="189"/>
      <c r="AB131" s="243" t="s">
        <v>220</v>
      </c>
      <c r="AC131" s="67">
        <f>'Living Expenses Worksheet'!C24</f>
        <v>0</v>
      </c>
      <c r="AD131" s="259"/>
      <c r="AE131" s="67" t="str">
        <f>'Living Expenses Worksheet'!E24</f>
        <v>Weekly</v>
      </c>
      <c r="AF131" s="258"/>
      <c r="AG131" s="309">
        <f>'Living Expenses Worksheet'!G24</f>
        <v>0</v>
      </c>
      <c r="AH131" s="170"/>
    </row>
    <row r="132" spans="1:34" s="65" customFormat="1" ht="14.45" customHeight="1" x14ac:dyDescent="0.25">
      <c r="A132" s="502"/>
      <c r="B132" s="485"/>
      <c r="C132" s="485"/>
      <c r="D132" s="482"/>
      <c r="E132" s="482"/>
      <c r="F132" s="482"/>
      <c r="G132" s="482"/>
      <c r="H132" s="481"/>
      <c r="I132" s="481"/>
      <c r="J132" s="484"/>
      <c r="K132" s="484"/>
      <c r="L132" s="481"/>
      <c r="AA132" s="189"/>
      <c r="AB132" s="243" t="s">
        <v>221</v>
      </c>
      <c r="AC132" s="67">
        <f>'Living Expenses Worksheet'!C25</f>
        <v>0</v>
      </c>
      <c r="AD132" s="259"/>
      <c r="AE132" s="67" t="str">
        <f>'Living Expenses Worksheet'!E25</f>
        <v>Weekly</v>
      </c>
      <c r="AF132" s="258"/>
      <c r="AG132" s="309">
        <f>'Living Expenses Worksheet'!G25</f>
        <v>0</v>
      </c>
      <c r="AH132" s="170"/>
    </row>
    <row r="133" spans="1:34" s="65" customFormat="1" ht="14.45" customHeight="1" x14ac:dyDescent="0.25">
      <c r="A133" s="504"/>
      <c r="B133" s="504"/>
      <c r="C133" s="504"/>
      <c r="D133" s="482"/>
      <c r="E133" s="482"/>
      <c r="F133" s="506"/>
      <c r="G133" s="482"/>
      <c r="H133" s="481"/>
      <c r="I133" s="481"/>
      <c r="J133" s="484"/>
      <c r="K133" s="484"/>
      <c r="L133" s="481"/>
      <c r="AA133" s="189"/>
      <c r="AB133" s="243" t="s">
        <v>222</v>
      </c>
      <c r="AC133" s="67">
        <f>'Living Expenses Worksheet'!C26</f>
        <v>0</v>
      </c>
      <c r="AD133" s="259"/>
      <c r="AE133" s="67" t="str">
        <f>'Living Expenses Worksheet'!E26</f>
        <v>Weekly</v>
      </c>
      <c r="AF133" s="258"/>
      <c r="AG133" s="309">
        <f>'Living Expenses Worksheet'!G26</f>
        <v>0</v>
      </c>
      <c r="AH133" s="170"/>
    </row>
    <row r="134" spans="1:34" s="65" customFormat="1" ht="14.45" customHeight="1" x14ac:dyDescent="0.25">
      <c r="A134" s="504"/>
      <c r="B134" s="504"/>
      <c r="C134" s="504"/>
      <c r="D134" s="482"/>
      <c r="E134" s="482"/>
      <c r="F134" s="482"/>
      <c r="G134" s="482"/>
      <c r="H134" s="481"/>
      <c r="I134" s="481"/>
      <c r="J134" s="484"/>
      <c r="K134" s="484"/>
      <c r="L134" s="481"/>
      <c r="AA134" s="189"/>
      <c r="AB134" s="243" t="s">
        <v>223</v>
      </c>
      <c r="AC134" s="67">
        <f>'Living Expenses Worksheet'!C27</f>
        <v>0</v>
      </c>
      <c r="AD134" s="259"/>
      <c r="AE134" s="67" t="str">
        <f>'Living Expenses Worksheet'!E27</f>
        <v>Weekly</v>
      </c>
      <c r="AF134" s="258"/>
      <c r="AG134" s="309">
        <f>'Living Expenses Worksheet'!G27</f>
        <v>0</v>
      </c>
      <c r="AH134" s="170"/>
    </row>
    <row r="135" spans="1:34" s="65" customFormat="1" ht="14.45" customHeight="1" thickBot="1" x14ac:dyDescent="0.3">
      <c r="A135" s="482"/>
      <c r="B135" s="482"/>
      <c r="C135" s="482"/>
      <c r="D135" s="482"/>
      <c r="E135" s="499"/>
      <c r="F135" s="507"/>
      <c r="G135" s="482"/>
      <c r="H135" s="481"/>
      <c r="I135" s="481"/>
      <c r="J135" s="484"/>
      <c r="K135" s="484"/>
      <c r="L135" s="481"/>
      <c r="AA135" s="189"/>
      <c r="AB135" s="280" t="s">
        <v>248</v>
      </c>
      <c r="AC135" s="281">
        <f>'Living Expenses Worksheet'!C28</f>
        <v>0</v>
      </c>
      <c r="AD135" s="282"/>
      <c r="AE135" s="281" t="str">
        <f>'Living Expenses Worksheet'!E28</f>
        <v>Weekly</v>
      </c>
      <c r="AF135" s="264"/>
      <c r="AG135" s="312">
        <f>'Living Expenses Worksheet'!G28</f>
        <v>0</v>
      </c>
      <c r="AH135" s="173"/>
    </row>
    <row r="136" spans="1:34" s="65" customFormat="1" ht="16.5" x14ac:dyDescent="0.25">
      <c r="A136" s="482"/>
      <c r="B136" s="482"/>
      <c r="C136" s="482"/>
      <c r="D136" s="482"/>
      <c r="E136" s="482"/>
      <c r="F136" s="508"/>
      <c r="G136" s="482"/>
      <c r="H136" s="481"/>
      <c r="I136" s="481"/>
      <c r="J136" s="484"/>
      <c r="K136" s="484"/>
      <c r="L136" s="481"/>
      <c r="AA136" s="190"/>
      <c r="AB136" s="260" t="s">
        <v>150</v>
      </c>
      <c r="AC136" s="67"/>
      <c r="AD136" s="259"/>
      <c r="AE136" s="67"/>
      <c r="AF136" s="195"/>
      <c r="AG136" s="308">
        <f>'Living Expenses Worksheet'!G29</f>
        <v>0</v>
      </c>
      <c r="AH136" s="196"/>
    </row>
    <row r="137" spans="1:34" s="65" customFormat="1" ht="15" x14ac:dyDescent="0.25">
      <c r="A137" s="482"/>
      <c r="B137" s="482"/>
      <c r="C137" s="482"/>
      <c r="D137" s="482"/>
      <c r="E137" s="482"/>
      <c r="F137" s="482"/>
      <c r="G137" s="482"/>
      <c r="H137" s="481"/>
      <c r="I137" s="481"/>
      <c r="J137" s="484"/>
      <c r="K137" s="484"/>
      <c r="L137" s="481"/>
      <c r="AA137" s="197"/>
      <c r="AB137" s="243" t="s">
        <v>224</v>
      </c>
      <c r="AC137" s="67">
        <f>'Living Expenses Worksheet'!C30</f>
        <v>0</v>
      </c>
      <c r="AD137" s="259"/>
      <c r="AE137" s="67" t="str">
        <f>'Living Expenses Worksheet'!E30</f>
        <v>Weekly</v>
      </c>
      <c r="AF137" s="258"/>
      <c r="AG137" s="309">
        <f>'Living Expenses Worksheet'!G30</f>
        <v>0</v>
      </c>
      <c r="AH137" s="170"/>
    </row>
    <row r="138" spans="1:34" s="65" customFormat="1" ht="15" x14ac:dyDescent="0.25">
      <c r="A138" s="482"/>
      <c r="B138" s="482"/>
      <c r="C138" s="482"/>
      <c r="D138" s="482"/>
      <c r="E138" s="482"/>
      <c r="F138" s="482"/>
      <c r="G138" s="482"/>
      <c r="H138" s="481"/>
      <c r="I138" s="481"/>
      <c r="J138" s="484"/>
      <c r="K138" s="484"/>
      <c r="L138" s="481"/>
      <c r="AA138" s="197"/>
      <c r="AB138" s="243" t="s">
        <v>225</v>
      </c>
      <c r="AC138" s="67">
        <f>'Living Expenses Worksheet'!C31</f>
        <v>0</v>
      </c>
      <c r="AD138" s="259"/>
      <c r="AE138" s="67" t="str">
        <f>'Living Expenses Worksheet'!E31</f>
        <v>Weekly</v>
      </c>
      <c r="AF138" s="258"/>
      <c r="AG138" s="309">
        <f>'Living Expenses Worksheet'!G31</f>
        <v>0</v>
      </c>
      <c r="AH138" s="170"/>
    </row>
    <row r="139" spans="1:34" s="65" customFormat="1" ht="15" x14ac:dyDescent="0.25">
      <c r="A139" s="483"/>
      <c r="B139" s="482"/>
      <c r="C139" s="482"/>
      <c r="D139" s="482"/>
      <c r="E139" s="482"/>
      <c r="F139" s="482"/>
      <c r="G139" s="482"/>
      <c r="H139" s="481"/>
      <c r="I139" s="481"/>
      <c r="J139" s="484"/>
      <c r="K139" s="484"/>
      <c r="L139" s="481"/>
      <c r="AA139" s="197"/>
      <c r="AB139" s="243" t="s">
        <v>226</v>
      </c>
      <c r="AC139" s="67">
        <f>'Living Expenses Worksheet'!C32</f>
        <v>0</v>
      </c>
      <c r="AD139" s="259"/>
      <c r="AE139" s="67" t="str">
        <f>'Living Expenses Worksheet'!E32</f>
        <v>Weekly</v>
      </c>
      <c r="AF139" s="258"/>
      <c r="AG139" s="309">
        <f>'Living Expenses Worksheet'!G32</f>
        <v>0</v>
      </c>
      <c r="AH139" s="170"/>
    </row>
    <row r="140" spans="1:34" s="65" customFormat="1" ht="15.75" thickBot="1" x14ac:dyDescent="0.3">
      <c r="A140" s="482"/>
      <c r="B140" s="482"/>
      <c r="C140" s="482"/>
      <c r="D140" s="491"/>
      <c r="E140" s="499"/>
      <c r="F140" s="492"/>
      <c r="G140" s="482"/>
      <c r="H140" s="481"/>
      <c r="I140" s="481"/>
      <c r="J140" s="484"/>
      <c r="K140" s="484"/>
      <c r="L140" s="481"/>
      <c r="AA140" s="197"/>
      <c r="AB140" s="277" t="s">
        <v>249</v>
      </c>
      <c r="AC140" s="278">
        <f>'Living Expenses Worksheet'!C33</f>
        <v>0</v>
      </c>
      <c r="AD140" s="279"/>
      <c r="AE140" s="278" t="str">
        <f>'Living Expenses Worksheet'!E33</f>
        <v>Weekly</v>
      </c>
      <c r="AF140" s="264"/>
      <c r="AG140" s="313">
        <f>'Living Expenses Worksheet'!G33</f>
        <v>0</v>
      </c>
      <c r="AH140" s="173"/>
    </row>
    <row r="141" spans="1:34" s="65" customFormat="1" ht="16.5" x14ac:dyDescent="0.25">
      <c r="A141" s="482"/>
      <c r="B141" s="482"/>
      <c r="C141" s="482"/>
      <c r="D141" s="482"/>
      <c r="E141" s="482"/>
      <c r="F141" s="482"/>
      <c r="G141" s="482"/>
      <c r="H141" s="481"/>
      <c r="I141" s="481"/>
      <c r="J141" s="484"/>
      <c r="K141" s="484"/>
      <c r="L141" s="481"/>
      <c r="AA141" s="198"/>
      <c r="AB141" s="260" t="s">
        <v>227</v>
      </c>
      <c r="AC141" s="67"/>
      <c r="AD141" s="259"/>
      <c r="AE141" s="67"/>
      <c r="AF141" s="203"/>
      <c r="AG141" s="308">
        <f>'Living Expenses Worksheet'!G34</f>
        <v>0</v>
      </c>
      <c r="AH141" s="204"/>
    </row>
    <row r="142" spans="1:34" s="65" customFormat="1" ht="15" x14ac:dyDescent="0.25">
      <c r="A142" s="482"/>
      <c r="B142" s="482"/>
      <c r="C142" s="482"/>
      <c r="D142" s="482"/>
      <c r="E142" s="482"/>
      <c r="F142" s="482"/>
      <c r="G142" s="482"/>
      <c r="H142" s="481"/>
      <c r="I142" s="481"/>
      <c r="J142" s="484"/>
      <c r="K142" s="484"/>
      <c r="L142" s="481"/>
      <c r="AA142" s="205"/>
      <c r="AB142" s="243" t="s">
        <v>363</v>
      </c>
      <c r="AC142" s="67">
        <f>'Living Expenses Worksheet'!C35</f>
        <v>0</v>
      </c>
      <c r="AD142" s="259"/>
      <c r="AE142" s="67" t="str">
        <f>'Living Expenses Worksheet'!E35</f>
        <v>Weekly</v>
      </c>
      <c r="AF142" s="258"/>
      <c r="AG142" s="309">
        <f>'Living Expenses Worksheet'!G35</f>
        <v>0</v>
      </c>
      <c r="AH142" s="170"/>
    </row>
    <row r="143" spans="1:34" s="65" customFormat="1" ht="15" x14ac:dyDescent="0.25">
      <c r="A143" s="482"/>
      <c r="B143" s="489"/>
      <c r="C143" s="489"/>
      <c r="D143" s="482"/>
      <c r="E143" s="482"/>
      <c r="F143" s="482"/>
      <c r="G143" s="482"/>
      <c r="H143" s="481"/>
      <c r="I143" s="481"/>
      <c r="J143" s="484"/>
      <c r="K143" s="484"/>
      <c r="L143" s="481"/>
      <c r="AA143" s="205"/>
      <c r="AB143" s="243" t="s">
        <v>229</v>
      </c>
      <c r="AC143" s="67">
        <f>'Living Expenses Worksheet'!C36</f>
        <v>0</v>
      </c>
      <c r="AD143" s="259"/>
      <c r="AE143" s="67" t="str">
        <f>'Living Expenses Worksheet'!E36</f>
        <v>Weekly</v>
      </c>
      <c r="AF143" s="258"/>
      <c r="AG143" s="309">
        <f>'Living Expenses Worksheet'!G36</f>
        <v>0</v>
      </c>
      <c r="AH143" s="170"/>
    </row>
    <row r="144" spans="1:34" s="65" customFormat="1" ht="15" x14ac:dyDescent="0.25">
      <c r="A144" s="482"/>
      <c r="B144" s="482"/>
      <c r="C144" s="482"/>
      <c r="D144" s="482"/>
      <c r="E144" s="482"/>
      <c r="F144" s="482"/>
      <c r="G144" s="482"/>
      <c r="H144" s="481"/>
      <c r="I144" s="481"/>
      <c r="J144" s="484"/>
      <c r="K144" s="484"/>
      <c r="L144" s="481"/>
      <c r="AA144" s="205"/>
      <c r="AB144" s="243" t="s">
        <v>230</v>
      </c>
      <c r="AC144" s="67">
        <f>'Living Expenses Worksheet'!C37</f>
        <v>0</v>
      </c>
      <c r="AD144" s="259"/>
      <c r="AE144" s="67" t="str">
        <f>'Living Expenses Worksheet'!E37</f>
        <v>Weekly</v>
      </c>
      <c r="AF144" s="258"/>
      <c r="AG144" s="309">
        <f>'Living Expenses Worksheet'!G37</f>
        <v>0</v>
      </c>
      <c r="AH144" s="170"/>
    </row>
    <row r="145" spans="1:34" s="65" customFormat="1" ht="15.75" thickBot="1" x14ac:dyDescent="0.3">
      <c r="A145" s="490"/>
      <c r="B145" s="482"/>
      <c r="C145" s="482"/>
      <c r="D145" s="482"/>
      <c r="E145" s="482"/>
      <c r="F145" s="482"/>
      <c r="G145" s="482"/>
      <c r="H145" s="481"/>
      <c r="I145" s="481"/>
      <c r="J145" s="484"/>
      <c r="K145" s="484"/>
      <c r="L145" s="481"/>
      <c r="AA145" s="205"/>
      <c r="AB145" s="272" t="s">
        <v>250</v>
      </c>
      <c r="AC145" s="273">
        <f>'Living Expenses Worksheet'!C38</f>
        <v>0</v>
      </c>
      <c r="AD145" s="274"/>
      <c r="AE145" s="273" t="str">
        <f>'Living Expenses Worksheet'!E38</f>
        <v>Weekly</v>
      </c>
      <c r="AF145" s="275"/>
      <c r="AG145" s="314">
        <f>'Living Expenses Worksheet'!G38</f>
        <v>0</v>
      </c>
      <c r="AH145" s="276"/>
    </row>
    <row r="146" spans="1:34" s="65" customFormat="1" ht="16.5" x14ac:dyDescent="0.25">
      <c r="A146" s="490"/>
      <c r="B146" s="482"/>
      <c r="C146" s="482"/>
      <c r="D146" s="482"/>
      <c r="E146" s="482"/>
      <c r="F146" s="482"/>
      <c r="G146" s="482"/>
      <c r="H146" s="481"/>
      <c r="I146" s="481"/>
      <c r="J146" s="484"/>
      <c r="K146" s="484"/>
      <c r="L146" s="481"/>
      <c r="AA146" s="206"/>
      <c r="AB146" s="260" t="s">
        <v>153</v>
      </c>
      <c r="AC146" s="67"/>
      <c r="AD146" s="259"/>
      <c r="AE146" s="67"/>
      <c r="AF146" s="258"/>
      <c r="AG146" s="308">
        <f>'Living Expenses Worksheet'!G39</f>
        <v>0</v>
      </c>
      <c r="AH146" s="170"/>
    </row>
    <row r="147" spans="1:34" s="65" customFormat="1" ht="15" x14ac:dyDescent="0.25">
      <c r="A147" s="490"/>
      <c r="B147" s="493"/>
      <c r="C147" s="493"/>
      <c r="D147" s="482"/>
      <c r="E147" s="482"/>
      <c r="F147" s="482"/>
      <c r="G147" s="482"/>
      <c r="H147" s="481"/>
      <c r="I147" s="481"/>
      <c r="J147" s="484"/>
      <c r="K147" s="484"/>
      <c r="L147" s="481"/>
      <c r="AA147" s="213"/>
      <c r="AB147" s="243" t="s">
        <v>255</v>
      </c>
      <c r="AC147" s="67">
        <f>'Living Expenses Worksheet'!C40</f>
        <v>0</v>
      </c>
      <c r="AD147" s="259"/>
      <c r="AE147" s="67" t="str">
        <f>'Living Expenses Worksheet'!E40</f>
        <v>Weekly</v>
      </c>
      <c r="AF147" s="258"/>
      <c r="AG147" s="309">
        <f>'Living Expenses Worksheet'!G40</f>
        <v>0</v>
      </c>
      <c r="AH147" s="170"/>
    </row>
    <row r="148" spans="1:34" s="65" customFormat="1" ht="15" x14ac:dyDescent="0.25">
      <c r="A148" s="490"/>
      <c r="B148" s="482"/>
      <c r="C148" s="482"/>
      <c r="D148" s="482"/>
      <c r="E148" s="482"/>
      <c r="F148" s="482"/>
      <c r="G148" s="482"/>
      <c r="H148" s="481"/>
      <c r="I148" s="481"/>
      <c r="J148" s="484"/>
      <c r="K148" s="484"/>
      <c r="L148" s="481"/>
      <c r="AA148" s="213"/>
      <c r="AB148" s="243" t="s">
        <v>231</v>
      </c>
      <c r="AC148" s="67">
        <f>'Living Expenses Worksheet'!C41</f>
        <v>0</v>
      </c>
      <c r="AD148" s="259"/>
      <c r="AE148" s="67" t="str">
        <f>'Living Expenses Worksheet'!E41</f>
        <v>Weekly</v>
      </c>
      <c r="AF148" s="258"/>
      <c r="AG148" s="309">
        <f>'Living Expenses Worksheet'!G41</f>
        <v>0</v>
      </c>
      <c r="AH148" s="170"/>
    </row>
    <row r="149" spans="1:34" s="65" customFormat="1" ht="15" x14ac:dyDescent="0.25">
      <c r="A149" s="490"/>
      <c r="B149" s="482"/>
      <c r="C149" s="482"/>
      <c r="D149" s="482"/>
      <c r="E149" s="482"/>
      <c r="F149" s="482"/>
      <c r="G149" s="482"/>
      <c r="H149" s="481"/>
      <c r="I149" s="481"/>
      <c r="J149" s="484"/>
      <c r="K149" s="484"/>
      <c r="L149" s="481"/>
      <c r="AA149" s="213"/>
      <c r="AB149" s="243" t="s">
        <v>232</v>
      </c>
      <c r="AC149" s="67">
        <f>'Living Expenses Worksheet'!C42</f>
        <v>0</v>
      </c>
      <c r="AD149" s="259"/>
      <c r="AE149" s="67" t="str">
        <f>'Living Expenses Worksheet'!E42</f>
        <v>Weekly</v>
      </c>
      <c r="AF149" s="258"/>
      <c r="AG149" s="309">
        <f>'Living Expenses Worksheet'!G42</f>
        <v>0</v>
      </c>
      <c r="AH149" s="170"/>
    </row>
    <row r="150" spans="1:34" s="65" customFormat="1" ht="15" x14ac:dyDescent="0.25">
      <c r="A150" s="490"/>
      <c r="B150" s="482"/>
      <c r="C150" s="482"/>
      <c r="D150" s="482"/>
      <c r="E150" s="482"/>
      <c r="F150" s="482"/>
      <c r="G150" s="482"/>
      <c r="H150" s="481"/>
      <c r="I150" s="481"/>
      <c r="J150" s="484"/>
      <c r="K150" s="484"/>
      <c r="L150" s="481"/>
      <c r="AA150" s="213"/>
      <c r="AB150" s="243" t="s">
        <v>233</v>
      </c>
      <c r="AC150" s="67">
        <f>'Living Expenses Worksheet'!C43</f>
        <v>0</v>
      </c>
      <c r="AD150" s="259"/>
      <c r="AE150" s="67" t="str">
        <f>'Living Expenses Worksheet'!E43</f>
        <v>Weekly</v>
      </c>
      <c r="AF150" s="258"/>
      <c r="AG150" s="309">
        <f>'Living Expenses Worksheet'!G43</f>
        <v>0</v>
      </c>
      <c r="AH150" s="170"/>
    </row>
    <row r="151" spans="1:34" s="65" customFormat="1" ht="15" x14ac:dyDescent="0.25">
      <c r="A151" s="490"/>
      <c r="B151" s="482"/>
      <c r="C151" s="482"/>
      <c r="D151" s="482"/>
      <c r="E151" s="482"/>
      <c r="F151" s="482"/>
      <c r="G151" s="482"/>
      <c r="H151" s="481"/>
      <c r="I151" s="481"/>
      <c r="J151" s="484"/>
      <c r="K151" s="484"/>
      <c r="L151" s="481"/>
      <c r="AA151" s="213"/>
      <c r="AB151" s="243" t="s">
        <v>234</v>
      </c>
      <c r="AC151" s="67">
        <f>'Living Expenses Worksheet'!C44</f>
        <v>0</v>
      </c>
      <c r="AD151" s="259"/>
      <c r="AE151" s="67" t="str">
        <f>'Living Expenses Worksheet'!E44</f>
        <v>Weekly</v>
      </c>
      <c r="AF151" s="258"/>
      <c r="AG151" s="309">
        <f>'Living Expenses Worksheet'!G44</f>
        <v>0</v>
      </c>
      <c r="AH151" s="170"/>
    </row>
    <row r="152" spans="1:34" s="65" customFormat="1" ht="15" x14ac:dyDescent="0.25">
      <c r="A152" s="490"/>
      <c r="B152" s="482"/>
      <c r="C152" s="482"/>
      <c r="D152" s="482"/>
      <c r="E152" s="482"/>
      <c r="F152" s="482"/>
      <c r="G152" s="482"/>
      <c r="H152" s="481"/>
      <c r="I152" s="481"/>
      <c r="J152" s="484"/>
      <c r="K152" s="484"/>
      <c r="L152" s="481"/>
      <c r="AA152" s="213"/>
      <c r="AB152" s="243" t="s">
        <v>152</v>
      </c>
      <c r="AC152" s="67">
        <f>'Living Expenses Worksheet'!C45</f>
        <v>0</v>
      </c>
      <c r="AD152" s="259"/>
      <c r="AE152" s="67" t="str">
        <f>'Living Expenses Worksheet'!E45</f>
        <v>Weekly</v>
      </c>
      <c r="AF152" s="258"/>
      <c r="AG152" s="309">
        <f>'Living Expenses Worksheet'!G45</f>
        <v>0</v>
      </c>
      <c r="AH152" s="170"/>
    </row>
    <row r="153" spans="1:34" s="65" customFormat="1" ht="15.75" thickBot="1" x14ac:dyDescent="0.3">
      <c r="A153" s="490"/>
      <c r="B153" s="482"/>
      <c r="C153" s="482"/>
      <c r="D153" s="482"/>
      <c r="E153" s="482"/>
      <c r="F153" s="482"/>
      <c r="G153" s="482"/>
      <c r="H153" s="481"/>
      <c r="I153" s="481"/>
      <c r="J153" s="484"/>
      <c r="K153" s="484"/>
      <c r="L153" s="481"/>
      <c r="AA153" s="213"/>
      <c r="AB153" s="267" t="s">
        <v>33</v>
      </c>
      <c r="AC153" s="268">
        <f>'Living Expenses Worksheet'!C46</f>
        <v>0</v>
      </c>
      <c r="AD153" s="269"/>
      <c r="AE153" s="268" t="str">
        <f>'Living Expenses Worksheet'!E46</f>
        <v>Weekly</v>
      </c>
      <c r="AF153" s="270"/>
      <c r="AG153" s="315">
        <f>'Living Expenses Worksheet'!G46</f>
        <v>0</v>
      </c>
      <c r="AH153" s="271"/>
    </row>
    <row r="154" spans="1:34" s="65" customFormat="1" ht="16.5" x14ac:dyDescent="0.25">
      <c r="A154" s="490"/>
      <c r="B154" s="482"/>
      <c r="C154" s="482"/>
      <c r="D154" s="482"/>
      <c r="E154" s="482"/>
      <c r="F154" s="482"/>
      <c r="G154" s="482"/>
      <c r="H154" s="481"/>
      <c r="I154" s="481"/>
      <c r="J154" s="484"/>
      <c r="K154" s="484"/>
      <c r="L154" s="481"/>
      <c r="AA154" s="214"/>
      <c r="AB154" s="260" t="s">
        <v>235</v>
      </c>
      <c r="AC154" s="67"/>
      <c r="AD154" s="259"/>
      <c r="AE154" s="67"/>
      <c r="AF154" s="258"/>
      <c r="AG154" s="308">
        <f>'Living Expenses Worksheet'!G47</f>
        <v>0</v>
      </c>
      <c r="AH154" s="170"/>
    </row>
    <row r="155" spans="1:34" s="65" customFormat="1" ht="15" x14ac:dyDescent="0.25">
      <c r="A155" s="490"/>
      <c r="B155" s="482"/>
      <c r="C155" s="482"/>
      <c r="D155" s="482"/>
      <c r="E155" s="482"/>
      <c r="F155" s="482"/>
      <c r="G155" s="482"/>
      <c r="H155" s="481"/>
      <c r="I155" s="481"/>
      <c r="J155" s="484"/>
      <c r="K155" s="484"/>
      <c r="L155" s="481"/>
      <c r="AA155" s="214"/>
      <c r="AB155" s="243" t="s">
        <v>236</v>
      </c>
      <c r="AC155" s="67">
        <f>'Living Expenses Worksheet'!C48</f>
        <v>0</v>
      </c>
      <c r="AD155" s="259"/>
      <c r="AE155" s="67" t="str">
        <f>'Living Expenses Worksheet'!E48</f>
        <v>Weekly</v>
      </c>
      <c r="AF155" s="258"/>
      <c r="AG155" s="309">
        <f>'Living Expenses Worksheet'!G48</f>
        <v>0</v>
      </c>
      <c r="AH155" s="170"/>
    </row>
    <row r="156" spans="1:34" s="65" customFormat="1" ht="15" x14ac:dyDescent="0.25">
      <c r="A156" s="490"/>
      <c r="B156" s="482"/>
      <c r="C156" s="482"/>
      <c r="D156" s="482"/>
      <c r="E156" s="482"/>
      <c r="F156" s="482"/>
      <c r="G156" s="482"/>
      <c r="H156" s="481"/>
      <c r="I156" s="481"/>
      <c r="J156" s="484"/>
      <c r="K156" s="484"/>
      <c r="L156" s="481"/>
      <c r="AA156" s="214"/>
      <c r="AB156" s="243" t="s">
        <v>237</v>
      </c>
      <c r="AC156" s="67">
        <f>'Living Expenses Worksheet'!C49</f>
        <v>0</v>
      </c>
      <c r="AD156" s="259"/>
      <c r="AE156" s="67" t="str">
        <f>'Living Expenses Worksheet'!E49</f>
        <v>Weekly</v>
      </c>
      <c r="AF156" s="258"/>
      <c r="AG156" s="309">
        <f>'Living Expenses Worksheet'!G49</f>
        <v>0</v>
      </c>
      <c r="AH156" s="170"/>
    </row>
    <row r="157" spans="1:34" s="65" customFormat="1" ht="15" x14ac:dyDescent="0.25">
      <c r="A157" s="490"/>
      <c r="B157" s="482"/>
      <c r="C157" s="482"/>
      <c r="D157" s="482"/>
      <c r="E157" s="482"/>
      <c r="F157" s="482"/>
      <c r="G157" s="482"/>
      <c r="H157" s="481"/>
      <c r="I157" s="481"/>
      <c r="J157" s="484"/>
      <c r="K157" s="484"/>
      <c r="L157" s="481"/>
      <c r="AA157" s="214"/>
      <c r="AB157" s="243" t="s">
        <v>238</v>
      </c>
      <c r="AC157" s="67">
        <f>'Living Expenses Worksheet'!C50</f>
        <v>0</v>
      </c>
      <c r="AD157" s="259"/>
      <c r="AE157" s="67" t="str">
        <f>'Living Expenses Worksheet'!E50</f>
        <v>Weekly</v>
      </c>
      <c r="AF157" s="258"/>
      <c r="AG157" s="309">
        <f>'Living Expenses Worksheet'!G50</f>
        <v>0</v>
      </c>
      <c r="AH157" s="170"/>
    </row>
    <row r="158" spans="1:34" s="65" customFormat="1" ht="15" x14ac:dyDescent="0.25">
      <c r="A158" s="490"/>
      <c r="B158" s="482"/>
      <c r="C158" s="482"/>
      <c r="D158" s="482"/>
      <c r="E158" s="482"/>
      <c r="F158" s="482"/>
      <c r="G158" s="482"/>
      <c r="H158" s="481"/>
      <c r="I158" s="481"/>
      <c r="J158" s="484"/>
      <c r="K158" s="484"/>
      <c r="L158" s="481"/>
      <c r="AA158" s="214"/>
      <c r="AB158" s="243" t="s">
        <v>239</v>
      </c>
      <c r="AC158" s="67">
        <f>'Living Expenses Worksheet'!C51</f>
        <v>0</v>
      </c>
      <c r="AD158" s="259"/>
      <c r="AE158" s="67" t="str">
        <f>'Living Expenses Worksheet'!E51</f>
        <v>Weekly</v>
      </c>
      <c r="AF158" s="258"/>
      <c r="AG158" s="309">
        <f>'Living Expenses Worksheet'!G51</f>
        <v>0</v>
      </c>
      <c r="AH158" s="170"/>
    </row>
    <row r="159" spans="1:34" s="65" customFormat="1" ht="15.75" thickBot="1" x14ac:dyDescent="0.3">
      <c r="A159" s="490"/>
      <c r="B159" s="481"/>
      <c r="C159" s="481"/>
      <c r="D159" s="481"/>
      <c r="E159" s="481"/>
      <c r="F159" s="481"/>
      <c r="G159" s="481"/>
      <c r="H159" s="481"/>
      <c r="I159" s="481"/>
      <c r="J159" s="484"/>
      <c r="K159" s="484"/>
      <c r="L159" s="481"/>
      <c r="AA159" s="214"/>
      <c r="AB159" s="263" t="s">
        <v>33</v>
      </c>
      <c r="AC159" s="261">
        <f>'Living Expenses Worksheet'!C52</f>
        <v>0</v>
      </c>
      <c r="AD159" s="262"/>
      <c r="AE159" s="261" t="str">
        <f>'Living Expenses Worksheet'!E52</f>
        <v>Weekly</v>
      </c>
      <c r="AF159" s="265"/>
      <c r="AG159" s="316">
        <f>'Living Expenses Worksheet'!G52</f>
        <v>0</v>
      </c>
      <c r="AH159" s="266"/>
    </row>
    <row r="160" spans="1:34" ht="17.25" thickTop="1" x14ac:dyDescent="0.25">
      <c r="A160" s="490"/>
      <c r="U160" s="65"/>
      <c r="V160" s="65"/>
      <c r="W160" s="65"/>
      <c r="X160" s="65"/>
      <c r="Y160" s="65"/>
      <c r="AA160" s="236"/>
      <c r="AB160" s="260" t="s">
        <v>241</v>
      </c>
      <c r="AC160" s="65"/>
      <c r="AD160" s="259"/>
      <c r="AE160" s="65"/>
      <c r="AF160" s="258"/>
      <c r="AG160" s="308">
        <f>'Living Expenses Worksheet'!G53</f>
        <v>0</v>
      </c>
      <c r="AH160" s="170"/>
    </row>
    <row r="161" spans="21:34" ht="15" x14ac:dyDescent="0.25">
      <c r="U161" s="65"/>
      <c r="V161" s="65"/>
      <c r="W161" s="65"/>
      <c r="X161" s="65"/>
      <c r="Y161" s="65"/>
      <c r="AA161" s="235"/>
      <c r="AB161" s="243" t="s">
        <v>292</v>
      </c>
      <c r="AC161" s="67">
        <f>'Living Expenses Worksheet'!C54</f>
        <v>0</v>
      </c>
      <c r="AD161" s="259"/>
      <c r="AE161" s="67" t="str">
        <f>'Living Expenses Worksheet'!E54</f>
        <v>Weekly</v>
      </c>
      <c r="AF161" s="258"/>
      <c r="AG161" s="309">
        <f>'Living Expenses Worksheet'!G54</f>
        <v>0</v>
      </c>
      <c r="AH161" s="170"/>
    </row>
    <row r="162" spans="21:34" ht="15" x14ac:dyDescent="0.25">
      <c r="U162" s="65"/>
      <c r="V162" s="65"/>
      <c r="W162" s="65"/>
      <c r="X162" s="65"/>
      <c r="Y162" s="65"/>
      <c r="AA162" s="235"/>
      <c r="AB162" s="243" t="s">
        <v>244</v>
      </c>
      <c r="AC162" s="67">
        <f>'Living Expenses Worksheet'!C55</f>
        <v>0</v>
      </c>
      <c r="AD162" s="259"/>
      <c r="AE162" s="67" t="str">
        <f>'Living Expenses Worksheet'!E55</f>
        <v>Weekly</v>
      </c>
      <c r="AF162" s="258"/>
      <c r="AG162" s="309">
        <f>'Living Expenses Worksheet'!G55</f>
        <v>0</v>
      </c>
      <c r="AH162" s="170"/>
    </row>
    <row r="163" spans="21:34" ht="15" x14ac:dyDescent="0.25">
      <c r="U163" s="65"/>
      <c r="V163" s="65"/>
      <c r="W163" s="65"/>
      <c r="X163" s="65"/>
      <c r="Y163" s="65"/>
      <c r="AA163" s="235"/>
      <c r="AB163" s="243" t="s">
        <v>244</v>
      </c>
      <c r="AC163" s="67">
        <f>'Living Expenses Worksheet'!C56</f>
        <v>0</v>
      </c>
      <c r="AD163" s="259"/>
      <c r="AE163" s="67" t="str">
        <f>'Living Expenses Worksheet'!E56</f>
        <v>Weekly</v>
      </c>
      <c r="AF163" s="258"/>
      <c r="AG163" s="309">
        <f>'Living Expenses Worksheet'!G56</f>
        <v>0</v>
      </c>
      <c r="AH163" s="170"/>
    </row>
    <row r="164" spans="21:34" ht="15.75" thickBot="1" x14ac:dyDescent="0.3">
      <c r="U164" s="65"/>
      <c r="V164" s="65"/>
      <c r="W164" s="65"/>
      <c r="X164" s="65"/>
      <c r="Y164" s="65"/>
      <c r="AA164" s="235"/>
      <c r="AB164" s="243" t="s">
        <v>244</v>
      </c>
      <c r="AC164" s="67">
        <f>'Living Expenses Worksheet'!C57</f>
        <v>0</v>
      </c>
      <c r="AD164" s="67"/>
      <c r="AE164" s="67" t="str">
        <f>'Living Expenses Worksheet'!E57</f>
        <v>Weekly</v>
      </c>
      <c r="AF164" s="258"/>
      <c r="AG164" s="309">
        <f>'Living Expenses Worksheet'!G57</f>
        <v>0</v>
      </c>
      <c r="AH164" s="170"/>
    </row>
    <row r="165" spans="21:34" ht="18" thickTop="1" thickBot="1" x14ac:dyDescent="0.3">
      <c r="AA165" s="305"/>
      <c r="AB165" s="302" t="s">
        <v>134</v>
      </c>
      <c r="AC165" s="303"/>
      <c r="AD165" s="303"/>
      <c r="AE165" s="303"/>
      <c r="AF165" s="303"/>
      <c r="AG165" s="317">
        <f>'Living Expenses Worksheet'!G58</f>
        <v>0</v>
      </c>
      <c r="AH165" s="304"/>
    </row>
    <row r="166" spans="21:34" ht="17.25" thickTop="1" x14ac:dyDescent="0.25">
      <c r="AA166" s="224"/>
      <c r="AB166" s="225"/>
      <c r="AC166" s="226"/>
      <c r="AD166" s="226"/>
      <c r="AE166" s="226"/>
      <c r="AF166" s="226"/>
      <c r="AG166" s="227"/>
      <c r="AH166" s="170"/>
    </row>
    <row r="167" spans="21:34" ht="16.5" x14ac:dyDescent="0.25">
      <c r="AA167" s="224"/>
      <c r="AB167" s="228"/>
      <c r="AC167" s="226"/>
      <c r="AD167" s="226"/>
      <c r="AE167" s="226"/>
      <c r="AF167" s="226"/>
      <c r="AG167" s="227"/>
      <c r="AH167" s="170"/>
    </row>
    <row r="168" spans="21:34" ht="16.5" x14ac:dyDescent="0.25">
      <c r="AA168" s="224"/>
      <c r="AB168" s="228"/>
      <c r="AC168" s="226"/>
      <c r="AD168" s="226"/>
      <c r="AE168" s="226"/>
      <c r="AF168" s="226"/>
      <c r="AG168" s="227"/>
      <c r="AH168" s="170"/>
    </row>
    <row r="169" spans="21:34" ht="16.5" x14ac:dyDescent="0.25">
      <c r="AA169" s="224"/>
      <c r="AB169" s="228"/>
      <c r="AC169" s="226"/>
      <c r="AD169" s="226"/>
      <c r="AE169" s="226"/>
      <c r="AF169" s="226"/>
      <c r="AG169" s="227"/>
      <c r="AH169" s="170"/>
    </row>
    <row r="170" spans="21:34" ht="16.5" x14ac:dyDescent="0.25">
      <c r="AA170" s="224"/>
      <c r="AB170" s="228"/>
      <c r="AC170" s="226"/>
      <c r="AD170" s="226"/>
      <c r="AE170" s="226"/>
      <c r="AF170" s="226"/>
      <c r="AG170" s="227"/>
      <c r="AH170" s="170"/>
    </row>
    <row r="171" spans="21:34" ht="16.5" x14ac:dyDescent="0.25">
      <c r="AA171" s="224"/>
      <c r="AB171" s="228"/>
      <c r="AC171" s="226"/>
      <c r="AD171" s="226"/>
      <c r="AE171" s="226"/>
      <c r="AF171" s="226"/>
      <c r="AG171" s="227"/>
      <c r="AH171" s="170"/>
    </row>
    <row r="172" spans="21:34" ht="16.5" x14ac:dyDescent="0.25">
      <c r="AA172" s="224"/>
      <c r="AB172" s="228"/>
      <c r="AC172" s="226"/>
      <c r="AD172" s="226"/>
      <c r="AE172" s="226"/>
      <c r="AF172" s="226"/>
      <c r="AG172" s="227"/>
      <c r="AH172" s="170"/>
    </row>
    <row r="173" spans="21:34" ht="16.5" x14ac:dyDescent="0.25">
      <c r="AA173" s="224"/>
      <c r="AB173" s="228"/>
      <c r="AC173" s="226"/>
      <c r="AD173" s="226"/>
      <c r="AE173" s="226"/>
      <c r="AF173" s="226"/>
      <c r="AG173" s="227"/>
      <c r="AH173" s="170"/>
    </row>
    <row r="174" spans="21:34" ht="16.5" x14ac:dyDescent="0.25">
      <c r="AA174" s="224"/>
      <c r="AB174" s="228"/>
      <c r="AC174" s="226"/>
      <c r="AD174" s="226"/>
      <c r="AE174" s="226"/>
      <c r="AF174" s="226"/>
      <c r="AG174" s="227"/>
      <c r="AH174" s="170"/>
    </row>
    <row r="175" spans="21:34" ht="16.5" x14ac:dyDescent="0.25">
      <c r="AA175" s="224"/>
      <c r="AB175" s="228"/>
      <c r="AC175" s="226"/>
      <c r="AD175" s="226"/>
      <c r="AE175" s="226"/>
      <c r="AF175" s="226"/>
      <c r="AG175" s="227"/>
      <c r="AH175" s="170"/>
    </row>
    <row r="176" spans="21:34" ht="16.5" x14ac:dyDescent="0.25">
      <c r="AA176" s="224"/>
      <c r="AB176" s="228"/>
      <c r="AC176" s="226"/>
      <c r="AD176" s="226"/>
      <c r="AE176" s="226"/>
      <c r="AF176" s="226"/>
      <c r="AG176" s="227"/>
      <c r="AH176" s="170"/>
    </row>
    <row r="177" spans="27:34" ht="13.5" thickBot="1" x14ac:dyDescent="0.25">
      <c r="AA177" s="229"/>
      <c r="AB177" s="230"/>
      <c r="AC177" s="230"/>
      <c r="AD177" s="230"/>
      <c r="AE177" s="230"/>
      <c r="AF177" s="230"/>
      <c r="AG177" s="221"/>
      <c r="AH177" s="222"/>
    </row>
    <row r="178" spans="27:34" ht="13.5" thickTop="1" x14ac:dyDescent="0.2"/>
  </sheetData>
  <sheetProtection algorithmName="SHA-512" hashValue="HFWFxrWF+jPlX+/339RL75iOn12c0pcqpET9rp/nMqpwFTbGIxCo/X9VGdbAuvYEO9k5VE+JA2oDDb5pwZsQdQ==" saltValue="i0Pu+rMnAAx5sfFsAGT75w==" spinCount="100000" sheet="1" objects="1" scenarios="1" selectLockedCells="1"/>
  <protectedRanges>
    <protectedRange sqref="AB147:AB153 AB142:AB145 AB111:AB119 AB121:AB127 AB137:AB140 AB129:AB135 AB155:AB164" name="Item_2_4"/>
  </protectedRanges>
  <mergeCells count="12">
    <mergeCell ref="A1:G1"/>
    <mergeCell ref="A84:E86"/>
    <mergeCell ref="B122:B123"/>
    <mergeCell ref="A2:G2"/>
    <mergeCell ref="A6:G6"/>
    <mergeCell ref="A87:G87"/>
    <mergeCell ref="B89:G89"/>
    <mergeCell ref="B90:G90"/>
    <mergeCell ref="B3:F3"/>
    <mergeCell ref="B4:F4"/>
    <mergeCell ref="B5:F5"/>
    <mergeCell ref="B91:G91"/>
  </mergeCells>
  <phoneticPr fontId="0" type="noConversion"/>
  <conditionalFormatting sqref="F54">
    <cfRule type="cellIs" dxfId="16" priority="18" stopIfTrue="1" operator="between">
      <formula>0%</formula>
      <formula>80%</formula>
    </cfRule>
    <cfRule type="expression" dxfId="15" priority="19" stopIfTrue="1">
      <formula>$F$54&lt;0%</formula>
    </cfRule>
    <cfRule type="expression" dxfId="14" priority="24" stopIfTrue="1">
      <formula>$F$54&gt;80%</formula>
    </cfRule>
  </conditionalFormatting>
  <conditionalFormatting sqref="F53">
    <cfRule type="expression" dxfId="13" priority="13" stopIfTrue="1">
      <formula>$F$53&lt;=6</formula>
    </cfRule>
    <cfRule type="expression" dxfId="12" priority="25" stopIfTrue="1">
      <formula>$F$53&gt;6</formula>
    </cfRule>
  </conditionalFormatting>
  <conditionalFormatting sqref="F55">
    <cfRule type="expression" dxfId="11" priority="16" stopIfTrue="1">
      <formula>$F$55&gt;=200</formula>
    </cfRule>
    <cfRule type="expression" dxfId="10" priority="17" stopIfTrue="1">
      <formula>$F$55&lt;200</formula>
    </cfRule>
  </conditionalFormatting>
  <conditionalFormatting sqref="F57">
    <cfRule type="cellIs" dxfId="9" priority="14" stopIfTrue="1" operator="equal">
      <formula>"Pass"</formula>
    </cfRule>
    <cfRule type="cellIs" dxfId="8" priority="15" stopIfTrue="1" operator="equal">
      <formula>"Refer"</formula>
    </cfRule>
  </conditionalFormatting>
  <conditionalFormatting sqref="F44:F51 F53:F55 F57">
    <cfRule type="expression" dxfId="7" priority="5" stopIfTrue="1">
      <formula>$B$36=" "</formula>
    </cfRule>
    <cfRule type="expression" dxfId="6" priority="6" stopIfTrue="1">
      <formula>$B$24&lt;=0</formula>
    </cfRule>
    <cfRule type="expression" dxfId="5" priority="8" stopIfTrue="1">
      <formula>$B$26&lt;=0</formula>
    </cfRule>
    <cfRule type="expression" dxfId="4" priority="10" stopIfTrue="1">
      <formula>$B$27&lt;=0</formula>
    </cfRule>
    <cfRule type="expression" dxfId="3" priority="11" stopIfTrue="1">
      <formula>$N$3=""</formula>
    </cfRule>
    <cfRule type="expression" dxfId="2" priority="12" stopIfTrue="1">
      <formula>"O6="""""</formula>
    </cfRule>
  </conditionalFormatting>
  <conditionalFormatting sqref="P52:P53">
    <cfRule type="cellIs" dxfId="1" priority="1" stopIfTrue="1" operator="equal">
      <formula>"check band"</formula>
    </cfRule>
    <cfRule type="cellIs" dxfId="0" priority="2" stopIfTrue="1" operator="equal">
      <formula>"ok"</formula>
    </cfRule>
  </conditionalFormatting>
  <dataValidations count="3">
    <dataValidation type="list" allowBlank="1" showInputMessage="1" showErrorMessage="1" sqref="N12:N22 N39:N48 N55:N82" xr:uid="{00000000-0002-0000-0000-000000000000}">
      <formula1>SecurityType</formula1>
    </dataValidation>
    <dataValidation type="list" allowBlank="1" showInputMessage="1" showErrorMessage="1" sqref="N3" xr:uid="{00000000-0002-0000-0000-000001000000}">
      <formula1>Yesno</formula1>
    </dataValidation>
    <dataValidation type="list" allowBlank="1" showInputMessage="1" showErrorMessage="1" sqref="B36:B37" xr:uid="{00000000-0002-0000-0000-000002000000}">
      <formula1>LivingExpense</formula1>
    </dataValidation>
  </dataValidations>
  <printOptions horizontalCentered="1"/>
  <pageMargins left="0.15748031496063" right="0.15748031496063" top="0.31496062992126" bottom="0.23622047244094502" header="0.27559055118110198" footer="0.39370078740157499"/>
  <pageSetup paperSize="9" scale="66" orientation="landscape" cellComments="atEnd" r:id="rId1"/>
  <ignoredErrors>
    <ignoredError sqref="F57 F51 F53:F5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8141" r:id="rId4" name="Button 1997">
              <controlPr defaultSize="0" print="0" autoFill="0" autoPict="0" macro="[0]!Macro1">
                <anchor moveWithCells="1" sizeWithCells="1">
                  <from>
                    <xdr:col>8</xdr:col>
                    <xdr:colOff>276225</xdr:colOff>
                    <xdr:row>0</xdr:row>
                    <xdr:rowOff>257175</xdr:rowOff>
                  </from>
                  <to>
                    <xdr:col>10</xdr:col>
                    <xdr:colOff>628650</xdr:colOff>
                    <xdr:row>0</xdr:row>
                    <xdr:rowOff>571500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Calculations!$M$48:$M$58</xm:f>
          </x14:formula1>
          <xm:sqref>O52:O53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3"/>
    <pageSetUpPr fitToPage="1"/>
  </sheetPr>
  <dimension ref="A1:U88"/>
  <sheetViews>
    <sheetView showGridLines="0" zoomScaleNormal="100" workbookViewId="0">
      <selection activeCell="C5" sqref="C5"/>
    </sheetView>
  </sheetViews>
  <sheetFormatPr defaultRowHeight="17.25" customHeight="1" x14ac:dyDescent="0.2"/>
  <cols>
    <col min="1" max="1" width="2.7109375" style="157" customWidth="1"/>
    <col min="2" max="2" width="45.5703125" style="157" customWidth="1"/>
    <col min="3" max="3" width="18.140625" style="157" customWidth="1"/>
    <col min="4" max="4" width="1.85546875" style="157" customWidth="1"/>
    <col min="5" max="5" width="18" style="157" customWidth="1"/>
    <col min="6" max="6" width="3.85546875" style="157" customWidth="1"/>
    <col min="7" max="7" width="18" style="232" customWidth="1"/>
    <col min="8" max="8" width="3.5703125" style="157" customWidth="1"/>
    <col min="9" max="9" width="9.140625" style="157"/>
    <col min="10" max="13" width="9.140625" style="157" customWidth="1"/>
    <col min="14" max="15" width="10.7109375" style="249" hidden="1" customWidth="1"/>
    <col min="16" max="19" width="13.140625" style="249" hidden="1" customWidth="1"/>
    <col min="20" max="20" width="9.140625" style="249" hidden="1" customWidth="1"/>
    <col min="21" max="21" width="9.140625" style="249" customWidth="1"/>
    <col min="22" max="22" width="9.140625" style="157" customWidth="1"/>
    <col min="23" max="16384" width="9.140625" style="157"/>
  </cols>
  <sheetData>
    <row r="1" spans="1:21" s="156" customFormat="1" ht="60" customHeight="1" thickTop="1" thickBot="1" x14ac:dyDescent="0.25">
      <c r="A1" s="648" t="s">
        <v>370</v>
      </c>
      <c r="B1" s="649"/>
      <c r="C1" s="649"/>
      <c r="D1" s="649"/>
      <c r="E1" s="649"/>
      <c r="F1" s="649"/>
      <c r="G1" s="649"/>
      <c r="H1" s="650"/>
      <c r="I1" s="155"/>
      <c r="J1" s="155"/>
      <c r="N1" s="248" t="s">
        <v>196</v>
      </c>
      <c r="O1" s="248" t="s">
        <v>197</v>
      </c>
      <c r="P1" s="249" t="s">
        <v>198</v>
      </c>
      <c r="Q1" s="248" t="s">
        <v>196</v>
      </c>
      <c r="R1" s="248">
        <v>1</v>
      </c>
      <c r="S1" s="248"/>
      <c r="T1" s="248"/>
      <c r="U1" s="248"/>
    </row>
    <row r="2" spans="1:21" s="162" customFormat="1" ht="16.5" customHeight="1" thickTop="1" thickBot="1" x14ac:dyDescent="0.3">
      <c r="A2" s="158"/>
      <c r="B2" s="159"/>
      <c r="C2" s="159"/>
      <c r="D2" s="159"/>
      <c r="E2" s="159"/>
      <c r="F2" s="159"/>
      <c r="G2" s="160" t="s">
        <v>242</v>
      </c>
      <c r="H2" s="161"/>
      <c r="N2" s="250" t="s">
        <v>200</v>
      </c>
      <c r="O2" s="250" t="s">
        <v>200</v>
      </c>
      <c r="P2" s="250" t="s">
        <v>201</v>
      </c>
      <c r="Q2" s="250" t="s">
        <v>201</v>
      </c>
      <c r="R2" s="250">
        <v>26</v>
      </c>
      <c r="S2" s="250"/>
      <c r="T2" s="250"/>
      <c r="U2" s="250"/>
    </row>
    <row r="3" spans="1:21" s="162" customFormat="1" ht="16.5" customHeight="1" thickBot="1" x14ac:dyDescent="0.3">
      <c r="A3" s="163"/>
      <c r="B3" s="164" t="s">
        <v>202</v>
      </c>
      <c r="C3" s="164"/>
      <c r="D3" s="164"/>
      <c r="E3" s="164"/>
      <c r="F3" s="164"/>
      <c r="G3" s="318">
        <f>SUM(G4:G12)</f>
        <v>0</v>
      </c>
      <c r="H3" s="165"/>
      <c r="N3" s="250" t="s">
        <v>199</v>
      </c>
      <c r="O3" s="250" t="s">
        <v>199</v>
      </c>
      <c r="P3" s="250" t="s">
        <v>199</v>
      </c>
      <c r="Q3" s="250" t="s">
        <v>199</v>
      </c>
      <c r="R3" s="250">
        <v>12</v>
      </c>
      <c r="S3" s="250"/>
      <c r="T3" s="250"/>
      <c r="U3" s="250"/>
    </row>
    <row r="4" spans="1:21" s="162" customFormat="1" ht="16.5" customHeight="1" thickBot="1" x14ac:dyDescent="0.3">
      <c r="A4" s="166"/>
      <c r="B4" s="243" t="s">
        <v>203</v>
      </c>
      <c r="C4" s="167"/>
      <c r="D4" s="168"/>
      <c r="E4" s="167" t="s">
        <v>198</v>
      </c>
      <c r="G4" s="319">
        <f t="shared" ref="G4:G12" si="0">IF(E4="","",(C4*VLOOKUP(E4,$Q$1:$R$5,2)/VLOOKUP($Q$3,$Q$1:$R$5,2)))</f>
        <v>0</v>
      </c>
      <c r="H4" s="170"/>
      <c r="N4" s="250" t="s">
        <v>198</v>
      </c>
      <c r="O4" s="250" t="s">
        <v>198</v>
      </c>
      <c r="P4" s="250" t="s">
        <v>200</v>
      </c>
      <c r="Q4" s="250" t="s">
        <v>200</v>
      </c>
      <c r="R4" s="250">
        <v>4</v>
      </c>
      <c r="S4" s="250"/>
      <c r="T4" s="250"/>
      <c r="U4" s="250"/>
    </row>
    <row r="5" spans="1:21" s="162" customFormat="1" ht="16.5" customHeight="1" thickBot="1" x14ac:dyDescent="0.3">
      <c r="A5" s="166"/>
      <c r="B5" s="243" t="s">
        <v>204</v>
      </c>
      <c r="C5" s="167"/>
      <c r="D5" s="168"/>
      <c r="E5" s="167" t="s">
        <v>198</v>
      </c>
      <c r="G5" s="319">
        <f t="shared" si="0"/>
        <v>0</v>
      </c>
      <c r="H5" s="170"/>
      <c r="N5" s="250" t="s">
        <v>201</v>
      </c>
      <c r="O5" s="250" t="s">
        <v>201</v>
      </c>
      <c r="P5" s="248" t="s">
        <v>196</v>
      </c>
      <c r="Q5" s="250" t="s">
        <v>198</v>
      </c>
      <c r="R5" s="250">
        <v>52</v>
      </c>
      <c r="S5" s="250"/>
      <c r="T5" s="250"/>
      <c r="U5" s="250"/>
    </row>
    <row r="6" spans="1:21" s="162" customFormat="1" ht="16.5" customHeight="1" thickBot="1" x14ac:dyDescent="0.3">
      <c r="A6" s="166"/>
      <c r="B6" s="243" t="s">
        <v>205</v>
      </c>
      <c r="C6" s="167"/>
      <c r="D6" s="168"/>
      <c r="E6" s="167" t="s">
        <v>198</v>
      </c>
      <c r="G6" s="319">
        <f t="shared" si="0"/>
        <v>0</v>
      </c>
      <c r="H6" s="170"/>
      <c r="N6" s="250"/>
      <c r="O6" s="250"/>
      <c r="P6" s="250"/>
      <c r="Q6" s="250"/>
      <c r="R6" s="250"/>
      <c r="S6" s="250"/>
      <c r="T6" s="250"/>
      <c r="U6" s="250"/>
    </row>
    <row r="7" spans="1:21" s="171" customFormat="1" ht="16.5" customHeight="1" thickBot="1" x14ac:dyDescent="0.3">
      <c r="A7" s="166"/>
      <c r="B7" s="243" t="s">
        <v>206</v>
      </c>
      <c r="C7" s="167"/>
      <c r="D7" s="168"/>
      <c r="E7" s="167" t="s">
        <v>198</v>
      </c>
      <c r="G7" s="319">
        <f t="shared" si="0"/>
        <v>0</v>
      </c>
      <c r="H7" s="170"/>
      <c r="N7" s="251"/>
      <c r="O7" s="251"/>
      <c r="P7" s="250" t="s">
        <v>243</v>
      </c>
      <c r="Q7" s="250"/>
      <c r="R7" s="250"/>
      <c r="S7" s="251"/>
      <c r="T7" s="251"/>
      <c r="U7" s="251"/>
    </row>
    <row r="8" spans="1:21" ht="16.5" customHeight="1" thickBot="1" x14ac:dyDescent="0.3">
      <c r="A8" s="166"/>
      <c r="B8" s="243" t="s">
        <v>245</v>
      </c>
      <c r="C8" s="167"/>
      <c r="D8" s="168"/>
      <c r="E8" s="167" t="s">
        <v>198</v>
      </c>
      <c r="G8" s="319">
        <f t="shared" si="0"/>
        <v>0</v>
      </c>
      <c r="H8" s="170"/>
      <c r="N8" s="249" t="str">
        <f>B3</f>
        <v>Transport and Vehicle Expenses</v>
      </c>
      <c r="P8" s="252">
        <f>G3</f>
        <v>0</v>
      </c>
      <c r="Q8" s="251"/>
      <c r="R8" s="253"/>
    </row>
    <row r="9" spans="1:21" s="162" customFormat="1" ht="16.5" customHeight="1" thickBot="1" x14ac:dyDescent="0.3">
      <c r="A9" s="166"/>
      <c r="B9" s="243" t="s">
        <v>207</v>
      </c>
      <c r="C9" s="167"/>
      <c r="D9" s="168"/>
      <c r="E9" s="167" t="s">
        <v>198</v>
      </c>
      <c r="G9" s="319">
        <f t="shared" si="0"/>
        <v>0</v>
      </c>
      <c r="H9" s="170"/>
      <c r="N9" s="250" t="str">
        <f>B13</f>
        <v>Property Expenses</v>
      </c>
      <c r="O9" s="250"/>
      <c r="P9" s="254">
        <f>G13-G18-G19</f>
        <v>0</v>
      </c>
      <c r="Q9" s="249" t="s">
        <v>131</v>
      </c>
      <c r="R9" s="253">
        <f>G18+G19</f>
        <v>0</v>
      </c>
      <c r="S9" s="250"/>
      <c r="T9" s="250"/>
      <c r="U9" s="250"/>
    </row>
    <row r="10" spans="1:21" s="162" customFormat="1" ht="16.5" customHeight="1" thickBot="1" x14ac:dyDescent="0.3">
      <c r="A10" s="166"/>
      <c r="B10" s="243" t="s">
        <v>208</v>
      </c>
      <c r="C10" s="167"/>
      <c r="D10" s="168"/>
      <c r="E10" s="167" t="s">
        <v>198</v>
      </c>
      <c r="G10" s="319">
        <f t="shared" si="0"/>
        <v>0</v>
      </c>
      <c r="H10" s="170"/>
      <c r="N10" s="250" t="str">
        <f>B21</f>
        <v>Services and Utilities</v>
      </c>
      <c r="O10" s="250"/>
      <c r="P10" s="254">
        <f>G21</f>
        <v>0</v>
      </c>
      <c r="Q10" s="250"/>
      <c r="R10" s="253"/>
      <c r="S10" s="250"/>
      <c r="T10" s="250"/>
      <c r="U10" s="250"/>
    </row>
    <row r="11" spans="1:21" s="162" customFormat="1" ht="16.5" customHeight="1" thickBot="1" x14ac:dyDescent="0.3">
      <c r="A11" s="166"/>
      <c r="B11" s="243" t="s">
        <v>209</v>
      </c>
      <c r="C11" s="167"/>
      <c r="D11" s="168"/>
      <c r="E11" s="167" t="s">
        <v>198</v>
      </c>
      <c r="G11" s="319">
        <f t="shared" si="0"/>
        <v>0</v>
      </c>
      <c r="H11" s="170"/>
      <c r="N11" s="250" t="str">
        <f>B29</f>
        <v>Food and Groceries</v>
      </c>
      <c r="O11" s="250"/>
      <c r="P11" s="254">
        <f>G29</f>
        <v>0</v>
      </c>
      <c r="Q11" s="250"/>
      <c r="R11" s="253"/>
      <c r="S11" s="250"/>
      <c r="T11" s="250"/>
      <c r="U11" s="250"/>
    </row>
    <row r="12" spans="1:21" s="162" customFormat="1" ht="16.5" customHeight="1" thickBot="1" x14ac:dyDescent="0.3">
      <c r="A12" s="166"/>
      <c r="B12" s="243" t="s">
        <v>246</v>
      </c>
      <c r="C12" s="167"/>
      <c r="D12" s="168"/>
      <c r="E12" s="167" t="s">
        <v>198</v>
      </c>
      <c r="G12" s="319">
        <f t="shared" si="0"/>
        <v>0</v>
      </c>
      <c r="H12" s="173"/>
      <c r="N12" s="250" t="str">
        <f>B34</f>
        <v>Recreation and Entertainment</v>
      </c>
      <c r="O12" s="250"/>
      <c r="P12" s="254">
        <f>G34</f>
        <v>0</v>
      </c>
      <c r="Q12" s="250"/>
      <c r="R12" s="253"/>
      <c r="S12" s="250"/>
      <c r="T12" s="250"/>
      <c r="U12" s="250"/>
    </row>
    <row r="13" spans="1:21" s="162" customFormat="1" ht="16.5" customHeight="1" thickBot="1" x14ac:dyDescent="0.3">
      <c r="A13" s="174"/>
      <c r="B13" s="175" t="s">
        <v>210</v>
      </c>
      <c r="C13" s="176"/>
      <c r="D13" s="177"/>
      <c r="E13" s="178"/>
      <c r="F13" s="179"/>
      <c r="G13" s="320">
        <f>SUM(G14:G20)</f>
        <v>0</v>
      </c>
      <c r="H13" s="180"/>
      <c r="N13" s="250" t="str">
        <f>B39</f>
        <v>Child Expenses</v>
      </c>
      <c r="O13" s="250"/>
      <c r="P13" s="254">
        <f>G39-G40-G45</f>
        <v>0</v>
      </c>
      <c r="Q13" s="255" t="s">
        <v>152</v>
      </c>
      <c r="R13" s="256">
        <f>G45</f>
        <v>0</v>
      </c>
      <c r="S13" s="250" t="s">
        <v>256</v>
      </c>
      <c r="T13" s="256">
        <f>G40</f>
        <v>0</v>
      </c>
      <c r="U13" s="250"/>
    </row>
    <row r="14" spans="1:21" s="162" customFormat="1" ht="16.5" customHeight="1" thickBot="1" x14ac:dyDescent="0.3">
      <c r="A14" s="181"/>
      <c r="B14" s="243" t="s">
        <v>211</v>
      </c>
      <c r="C14" s="167"/>
      <c r="D14" s="168"/>
      <c r="E14" s="167" t="s">
        <v>198</v>
      </c>
      <c r="F14" s="169"/>
      <c r="G14" s="319">
        <f>IF(E14="","",(C14*VLOOKUP(E14,$Q$1:$R$5,2)/VLOOKUP($Q$3,$Q$1:$R$5,2)))</f>
        <v>0</v>
      </c>
      <c r="H14" s="170"/>
      <c r="N14" s="250" t="str">
        <f>B47</f>
        <v>Health and Wellbeing</v>
      </c>
      <c r="O14" s="250"/>
      <c r="P14" s="254">
        <f>G47-G50-G51</f>
        <v>0</v>
      </c>
      <c r="Q14" s="250" t="s">
        <v>254</v>
      </c>
      <c r="R14" s="256">
        <f>G50+G51</f>
        <v>0</v>
      </c>
      <c r="S14" s="250"/>
      <c r="T14" s="250"/>
      <c r="U14" s="250"/>
    </row>
    <row r="15" spans="1:21" s="162" customFormat="1" ht="16.5" customHeight="1" thickBot="1" x14ac:dyDescent="0.3">
      <c r="A15" s="181"/>
      <c r="B15" s="243" t="s">
        <v>212</v>
      </c>
      <c r="C15" s="167"/>
      <c r="D15" s="168"/>
      <c r="E15" s="167" t="s">
        <v>198</v>
      </c>
      <c r="F15" s="169"/>
      <c r="G15" s="319">
        <f t="shared" ref="G15:G20" si="1">IF(E15="","",(C15*VLOOKUP(E15,$Q$1:$R$5,2)/VLOOKUP($Q$3,$Q$1:$R$5,2)))</f>
        <v>0</v>
      </c>
      <c r="H15" s="170"/>
      <c r="N15" s="250" t="s">
        <v>241</v>
      </c>
      <c r="O15" s="250"/>
      <c r="P15" s="256">
        <f>G53</f>
        <v>0</v>
      </c>
      <c r="Q15" s="250"/>
      <c r="R15" s="250"/>
      <c r="S15" s="250"/>
      <c r="T15" s="250"/>
      <c r="U15" s="250"/>
    </row>
    <row r="16" spans="1:21" s="162" customFormat="1" ht="16.5" customHeight="1" thickBot="1" x14ac:dyDescent="0.3">
      <c r="A16" s="181"/>
      <c r="B16" s="243" t="s">
        <v>213</v>
      </c>
      <c r="C16" s="167"/>
      <c r="D16" s="168"/>
      <c r="E16" s="167" t="s">
        <v>198</v>
      </c>
      <c r="F16" s="169"/>
      <c r="G16" s="319">
        <f t="shared" si="1"/>
        <v>0</v>
      </c>
      <c r="H16" s="170"/>
      <c r="N16" s="250"/>
      <c r="O16" s="250"/>
      <c r="P16" s="250"/>
      <c r="Q16" s="250"/>
      <c r="R16" s="253"/>
      <c r="S16" s="250"/>
      <c r="T16" s="250"/>
      <c r="U16" s="250"/>
    </row>
    <row r="17" spans="1:21" s="162" customFormat="1" ht="16.5" customHeight="1" thickBot="1" x14ac:dyDescent="0.3">
      <c r="A17" s="181"/>
      <c r="B17" s="243" t="s">
        <v>214</v>
      </c>
      <c r="C17" s="167"/>
      <c r="D17" s="168"/>
      <c r="E17" s="167" t="s">
        <v>198</v>
      </c>
      <c r="F17" s="169"/>
      <c r="G17" s="319">
        <f t="shared" si="1"/>
        <v>0</v>
      </c>
      <c r="H17" s="170"/>
      <c r="N17" s="250"/>
      <c r="O17" s="250"/>
      <c r="P17" s="250"/>
      <c r="Q17" s="250"/>
      <c r="R17" s="253"/>
      <c r="S17" s="250"/>
      <c r="T17" s="250"/>
      <c r="U17" s="250"/>
    </row>
    <row r="18" spans="1:21" s="162" customFormat="1" ht="16.5" customHeight="1" thickBot="1" x14ac:dyDescent="0.3">
      <c r="A18" s="181"/>
      <c r="B18" s="243" t="s">
        <v>215</v>
      </c>
      <c r="C18" s="167"/>
      <c r="D18" s="168"/>
      <c r="E18" s="167" t="s">
        <v>198</v>
      </c>
      <c r="F18" s="169"/>
      <c r="G18" s="319">
        <f t="shared" si="1"/>
        <v>0</v>
      </c>
      <c r="H18" s="170"/>
      <c r="N18" s="254"/>
      <c r="O18" s="250"/>
      <c r="P18" s="250"/>
      <c r="Q18" s="250"/>
      <c r="R18" s="250"/>
      <c r="S18" s="250"/>
      <c r="T18" s="250"/>
      <c r="U18" s="250"/>
    </row>
    <row r="19" spans="1:21" s="162" customFormat="1" ht="16.5" customHeight="1" thickBot="1" x14ac:dyDescent="0.3">
      <c r="A19" s="181"/>
      <c r="B19" s="243" t="s">
        <v>216</v>
      </c>
      <c r="C19" s="167"/>
      <c r="D19" s="168"/>
      <c r="E19" s="167" t="s">
        <v>198</v>
      </c>
      <c r="F19" s="169"/>
      <c r="G19" s="319">
        <f t="shared" si="1"/>
        <v>0</v>
      </c>
      <c r="H19" s="170"/>
      <c r="N19" s="250"/>
      <c r="O19" s="250"/>
      <c r="P19" s="250"/>
      <c r="Q19" s="250"/>
      <c r="R19" s="250"/>
      <c r="S19" s="250"/>
      <c r="T19" s="250"/>
      <c r="U19" s="250"/>
    </row>
    <row r="20" spans="1:21" s="162" customFormat="1" ht="16.5" customHeight="1" thickBot="1" x14ac:dyDescent="0.3">
      <c r="A20" s="181"/>
      <c r="B20" s="243" t="s">
        <v>247</v>
      </c>
      <c r="C20" s="167"/>
      <c r="D20" s="168"/>
      <c r="E20" s="167" t="s">
        <v>198</v>
      </c>
      <c r="F20" s="172"/>
      <c r="G20" s="319">
        <f t="shared" si="1"/>
        <v>0</v>
      </c>
      <c r="H20" s="173"/>
      <c r="N20" s="250"/>
      <c r="O20" s="250"/>
      <c r="P20" s="250"/>
      <c r="Q20" s="250"/>
      <c r="R20" s="250"/>
      <c r="S20" s="250"/>
      <c r="T20" s="250"/>
      <c r="U20" s="250"/>
    </row>
    <row r="21" spans="1:21" s="162" customFormat="1" ht="16.5" customHeight="1" thickBot="1" x14ac:dyDescent="0.3">
      <c r="A21" s="182"/>
      <c r="B21" s="183" t="s">
        <v>217</v>
      </c>
      <c r="C21" s="184"/>
      <c r="D21" s="185"/>
      <c r="E21" s="186"/>
      <c r="F21" s="187"/>
      <c r="G21" s="321">
        <f>SUM(G22:G28)</f>
        <v>0</v>
      </c>
      <c r="H21" s="188"/>
      <c r="N21" s="250"/>
      <c r="O21" s="250"/>
      <c r="P21" s="250"/>
      <c r="Q21" s="250"/>
      <c r="R21" s="250"/>
      <c r="S21" s="250"/>
      <c r="T21" s="250"/>
      <c r="U21" s="250"/>
    </row>
    <row r="22" spans="1:21" s="162" customFormat="1" ht="16.5" customHeight="1" thickBot="1" x14ac:dyDescent="0.3">
      <c r="A22" s="189"/>
      <c r="B22" s="243" t="s">
        <v>218</v>
      </c>
      <c r="C22" s="167"/>
      <c r="D22" s="168"/>
      <c r="E22" s="167" t="s">
        <v>198</v>
      </c>
      <c r="F22" s="169"/>
      <c r="G22" s="319">
        <f>IF(E22="","",(C22*VLOOKUP(E22,$Q$1:$R$5,2)/VLOOKUP($Q$3,$Q$1:$R$5,2)))</f>
        <v>0</v>
      </c>
      <c r="H22" s="170"/>
      <c r="N22" s="250"/>
      <c r="O22" s="250"/>
      <c r="P22" s="250"/>
      <c r="Q22" s="250"/>
      <c r="R22" s="250"/>
      <c r="S22" s="250"/>
      <c r="T22" s="250"/>
      <c r="U22" s="250"/>
    </row>
    <row r="23" spans="1:21" s="162" customFormat="1" ht="16.5" customHeight="1" thickBot="1" x14ac:dyDescent="0.3">
      <c r="A23" s="189"/>
      <c r="B23" s="243" t="s">
        <v>219</v>
      </c>
      <c r="C23" s="167"/>
      <c r="D23" s="168"/>
      <c r="E23" s="167" t="s">
        <v>198</v>
      </c>
      <c r="F23" s="169"/>
      <c r="G23" s="319">
        <f t="shared" ref="G23:G28" si="2">IF(E23="","",(C23*VLOOKUP(E23,$Q$1:$R$5,2)/VLOOKUP($Q$3,$Q$1:$R$5,2)))</f>
        <v>0</v>
      </c>
      <c r="H23" s="170"/>
      <c r="N23" s="250"/>
      <c r="O23" s="250"/>
      <c r="P23" s="250"/>
      <c r="Q23" s="250"/>
      <c r="R23" s="250"/>
      <c r="S23" s="250"/>
      <c r="T23" s="250"/>
      <c r="U23" s="250"/>
    </row>
    <row r="24" spans="1:21" s="162" customFormat="1" ht="16.5" customHeight="1" thickBot="1" x14ac:dyDescent="0.3">
      <c r="A24" s="189"/>
      <c r="B24" s="243" t="s">
        <v>220</v>
      </c>
      <c r="C24" s="167"/>
      <c r="D24" s="168"/>
      <c r="E24" s="167" t="s">
        <v>198</v>
      </c>
      <c r="F24" s="169"/>
      <c r="G24" s="319">
        <f t="shared" si="2"/>
        <v>0</v>
      </c>
      <c r="H24" s="170"/>
      <c r="N24" s="250"/>
      <c r="O24" s="250"/>
      <c r="P24" s="250"/>
      <c r="Q24" s="250"/>
      <c r="R24" s="250"/>
      <c r="S24" s="250"/>
      <c r="T24" s="250"/>
      <c r="U24" s="250"/>
    </row>
    <row r="25" spans="1:21" s="162" customFormat="1" ht="16.5" customHeight="1" thickBot="1" x14ac:dyDescent="0.3">
      <c r="A25" s="189"/>
      <c r="B25" s="243" t="s">
        <v>221</v>
      </c>
      <c r="C25" s="167"/>
      <c r="D25" s="168"/>
      <c r="E25" s="167" t="s">
        <v>198</v>
      </c>
      <c r="F25" s="169"/>
      <c r="G25" s="319">
        <f t="shared" si="2"/>
        <v>0</v>
      </c>
      <c r="H25" s="170"/>
      <c r="N25" s="250"/>
      <c r="O25" s="250"/>
      <c r="P25" s="250"/>
      <c r="Q25" s="250"/>
      <c r="R25" s="250"/>
      <c r="S25" s="250"/>
      <c r="T25" s="250"/>
      <c r="U25" s="250"/>
    </row>
    <row r="26" spans="1:21" s="162" customFormat="1" ht="16.5" customHeight="1" thickBot="1" x14ac:dyDescent="0.3">
      <c r="A26" s="189"/>
      <c r="B26" s="243" t="s">
        <v>222</v>
      </c>
      <c r="C26" s="167"/>
      <c r="D26" s="168"/>
      <c r="E26" s="167" t="s">
        <v>198</v>
      </c>
      <c r="F26" s="169"/>
      <c r="G26" s="319">
        <f t="shared" si="2"/>
        <v>0</v>
      </c>
      <c r="H26" s="170"/>
      <c r="N26" s="250"/>
      <c r="O26" s="250"/>
      <c r="P26" s="250"/>
      <c r="Q26" s="250"/>
      <c r="R26" s="250"/>
      <c r="S26" s="250"/>
      <c r="T26" s="250"/>
      <c r="U26" s="250"/>
    </row>
    <row r="27" spans="1:21" s="162" customFormat="1" ht="16.5" customHeight="1" thickBot="1" x14ac:dyDescent="0.3">
      <c r="A27" s="189"/>
      <c r="B27" s="243" t="s">
        <v>223</v>
      </c>
      <c r="C27" s="167"/>
      <c r="D27" s="168"/>
      <c r="E27" s="167" t="s">
        <v>198</v>
      </c>
      <c r="F27" s="169"/>
      <c r="G27" s="319">
        <f t="shared" si="2"/>
        <v>0</v>
      </c>
      <c r="H27" s="170"/>
      <c r="N27" s="250"/>
      <c r="O27" s="250"/>
      <c r="P27" s="250"/>
      <c r="Q27" s="250"/>
      <c r="R27" s="250"/>
      <c r="S27" s="250"/>
      <c r="T27" s="250"/>
      <c r="U27" s="250"/>
    </row>
    <row r="28" spans="1:21" s="162" customFormat="1" ht="16.5" customHeight="1" thickBot="1" x14ac:dyDescent="0.3">
      <c r="A28" s="189"/>
      <c r="B28" s="243" t="s">
        <v>248</v>
      </c>
      <c r="C28" s="167"/>
      <c r="D28" s="168"/>
      <c r="E28" s="167" t="s">
        <v>198</v>
      </c>
      <c r="F28" s="172"/>
      <c r="G28" s="319">
        <f t="shared" si="2"/>
        <v>0</v>
      </c>
      <c r="H28" s="173"/>
      <c r="N28" s="250"/>
      <c r="O28" s="250"/>
      <c r="P28" s="250"/>
      <c r="Q28" s="250"/>
      <c r="R28" s="250"/>
      <c r="S28" s="250"/>
      <c r="T28" s="250"/>
      <c r="U28" s="250"/>
    </row>
    <row r="29" spans="1:21" s="162" customFormat="1" ht="16.5" customHeight="1" thickBot="1" x14ac:dyDescent="0.3">
      <c r="A29" s="190"/>
      <c r="B29" s="191" t="s">
        <v>150</v>
      </c>
      <c r="C29" s="192"/>
      <c r="D29" s="193"/>
      <c r="E29" s="194"/>
      <c r="F29" s="195"/>
      <c r="G29" s="322">
        <f>SUM(G30:G33)</f>
        <v>0</v>
      </c>
      <c r="H29" s="196"/>
      <c r="N29" s="250"/>
      <c r="O29" s="250"/>
      <c r="P29" s="250"/>
      <c r="Q29" s="250"/>
      <c r="R29" s="250"/>
      <c r="S29" s="250"/>
      <c r="T29" s="250"/>
      <c r="U29" s="250"/>
    </row>
    <row r="30" spans="1:21" s="162" customFormat="1" ht="16.5" customHeight="1" thickBot="1" x14ac:dyDescent="0.3">
      <c r="A30" s="197"/>
      <c r="B30" s="243" t="s">
        <v>224</v>
      </c>
      <c r="C30" s="167"/>
      <c r="D30" s="168"/>
      <c r="E30" s="167" t="s">
        <v>198</v>
      </c>
      <c r="F30" s="169"/>
      <c r="G30" s="319">
        <f>IF(E30="","",(C30*VLOOKUP(E30,$Q$1:$R$5,2)/VLOOKUP($Q$3,$Q$1:$R$5,2)))</f>
        <v>0</v>
      </c>
      <c r="H30" s="170"/>
      <c r="N30" s="250"/>
      <c r="O30" s="250"/>
      <c r="P30" s="250"/>
      <c r="Q30" s="250"/>
      <c r="R30" s="250"/>
      <c r="S30" s="250"/>
      <c r="T30" s="250"/>
      <c r="U30" s="250"/>
    </row>
    <row r="31" spans="1:21" s="162" customFormat="1" ht="16.5" customHeight="1" thickBot="1" x14ac:dyDescent="0.3">
      <c r="A31" s="197"/>
      <c r="B31" s="243" t="s">
        <v>225</v>
      </c>
      <c r="C31" s="167"/>
      <c r="D31" s="168"/>
      <c r="E31" s="167" t="s">
        <v>198</v>
      </c>
      <c r="F31" s="169"/>
      <c r="G31" s="319">
        <f>IF(E31="","",(C31*VLOOKUP(E31,$Q$1:$R$5,2)/VLOOKUP($Q$3,$Q$1:$R$5,2)))</f>
        <v>0</v>
      </c>
      <c r="H31" s="170"/>
      <c r="N31" s="250"/>
      <c r="O31" s="250"/>
      <c r="P31" s="250"/>
      <c r="Q31" s="250"/>
      <c r="R31" s="250"/>
      <c r="S31" s="250"/>
      <c r="T31" s="250"/>
      <c r="U31" s="250"/>
    </row>
    <row r="32" spans="1:21" s="162" customFormat="1" ht="16.5" customHeight="1" thickBot="1" x14ac:dyDescent="0.3">
      <c r="A32" s="197"/>
      <c r="B32" s="244" t="s">
        <v>226</v>
      </c>
      <c r="C32" s="167"/>
      <c r="D32" s="168"/>
      <c r="E32" s="167" t="s">
        <v>198</v>
      </c>
      <c r="F32" s="169"/>
      <c r="G32" s="319">
        <f>IF(E32="","",(C32*VLOOKUP(E32,$Q$1:$R$5,2)/VLOOKUP($Q$3,$Q$1:$R$5,2)))</f>
        <v>0</v>
      </c>
      <c r="H32" s="170"/>
      <c r="N32" s="250"/>
      <c r="O32" s="250"/>
      <c r="P32" s="250"/>
      <c r="Q32" s="250"/>
      <c r="R32" s="250"/>
      <c r="S32" s="250"/>
      <c r="T32" s="250"/>
      <c r="U32" s="250"/>
    </row>
    <row r="33" spans="1:21" s="162" customFormat="1" ht="16.5" customHeight="1" thickBot="1" x14ac:dyDescent="0.3">
      <c r="A33" s="197"/>
      <c r="B33" s="245" t="s">
        <v>249</v>
      </c>
      <c r="C33" s="167"/>
      <c r="D33" s="168"/>
      <c r="E33" s="167" t="s">
        <v>198</v>
      </c>
      <c r="F33" s="172"/>
      <c r="G33" s="319">
        <f>IF(E33="","",(C33*VLOOKUP(E33,$Q$1:$R$5,2)/VLOOKUP($Q$3,$Q$1:$R$5,2)))</f>
        <v>0</v>
      </c>
      <c r="H33" s="173"/>
      <c r="N33" s="250"/>
      <c r="O33" s="250"/>
      <c r="P33" s="250"/>
      <c r="Q33" s="250"/>
      <c r="R33" s="250"/>
      <c r="S33" s="250"/>
      <c r="T33" s="250"/>
      <c r="U33" s="250"/>
    </row>
    <row r="34" spans="1:21" s="162" customFormat="1" ht="16.5" customHeight="1" thickBot="1" x14ac:dyDescent="0.3">
      <c r="A34" s="198"/>
      <c r="B34" s="199" t="s">
        <v>227</v>
      </c>
      <c r="C34" s="200"/>
      <c r="D34" s="201"/>
      <c r="E34" s="202"/>
      <c r="F34" s="203"/>
      <c r="G34" s="323">
        <f>SUM(G35:G38)</f>
        <v>0</v>
      </c>
      <c r="H34" s="204"/>
      <c r="N34" s="250"/>
      <c r="O34" s="250"/>
      <c r="P34" s="250"/>
      <c r="Q34" s="250"/>
      <c r="R34" s="250"/>
      <c r="S34" s="250"/>
      <c r="T34" s="250"/>
      <c r="U34" s="250"/>
    </row>
    <row r="35" spans="1:21" s="162" customFormat="1" ht="16.5" customHeight="1" thickBot="1" x14ac:dyDescent="0.3">
      <c r="A35" s="205"/>
      <c r="B35" s="243" t="s">
        <v>228</v>
      </c>
      <c r="C35" s="167"/>
      <c r="D35" s="168"/>
      <c r="E35" s="167" t="s">
        <v>198</v>
      </c>
      <c r="F35" s="169"/>
      <c r="G35" s="319">
        <f>IF(E35="","",(C35*VLOOKUP(E35,$Q$1:$R$5,2)/VLOOKUP($Q$3,$Q$1:$R$5,2)))</f>
        <v>0</v>
      </c>
      <c r="H35" s="170"/>
      <c r="N35" s="250"/>
      <c r="O35" s="250"/>
      <c r="P35" s="250"/>
      <c r="Q35" s="250"/>
      <c r="R35" s="250"/>
      <c r="S35" s="250"/>
      <c r="T35" s="250"/>
      <c r="U35" s="250"/>
    </row>
    <row r="36" spans="1:21" s="162" customFormat="1" ht="16.5" customHeight="1" thickBot="1" x14ac:dyDescent="0.3">
      <c r="A36" s="205"/>
      <c r="B36" s="243" t="s">
        <v>229</v>
      </c>
      <c r="C36" s="167"/>
      <c r="D36" s="168"/>
      <c r="E36" s="167" t="s">
        <v>198</v>
      </c>
      <c r="F36" s="169"/>
      <c r="G36" s="319">
        <f>IF(E36="","",(C36*VLOOKUP(E36,$Q$1:$R$5,2)/VLOOKUP($Q$3,$Q$1:$R$5,2)))</f>
        <v>0</v>
      </c>
      <c r="H36" s="170"/>
      <c r="N36" s="250"/>
      <c r="O36" s="250"/>
      <c r="P36" s="250"/>
      <c r="Q36" s="250"/>
      <c r="R36" s="250"/>
      <c r="S36" s="250"/>
      <c r="T36" s="250"/>
      <c r="U36" s="250"/>
    </row>
    <row r="37" spans="1:21" s="162" customFormat="1" ht="16.5" customHeight="1" thickBot="1" x14ac:dyDescent="0.3">
      <c r="A37" s="205"/>
      <c r="B37" s="243" t="s">
        <v>230</v>
      </c>
      <c r="C37" s="167"/>
      <c r="D37" s="168"/>
      <c r="E37" s="167" t="s">
        <v>198</v>
      </c>
      <c r="F37" s="169"/>
      <c r="G37" s="319">
        <f>IF(E37="","",(C37*VLOOKUP(E37,$Q$1:$R$5,2)/VLOOKUP($Q$3,$Q$1:$R$5,2)))</f>
        <v>0</v>
      </c>
      <c r="H37" s="170"/>
      <c r="N37" s="250"/>
      <c r="O37" s="250"/>
      <c r="P37" s="250"/>
      <c r="Q37" s="250"/>
      <c r="R37" s="250"/>
      <c r="S37" s="250"/>
      <c r="T37" s="250"/>
      <c r="U37" s="250"/>
    </row>
    <row r="38" spans="1:21" s="162" customFormat="1" ht="16.5" customHeight="1" thickBot="1" x14ac:dyDescent="0.3">
      <c r="A38" s="205"/>
      <c r="B38" s="243" t="s">
        <v>250</v>
      </c>
      <c r="C38" s="167"/>
      <c r="D38" s="168"/>
      <c r="E38" s="167" t="s">
        <v>198</v>
      </c>
      <c r="F38" s="172"/>
      <c r="G38" s="319">
        <f>IF(E38="","",(C38*VLOOKUP(E38,$Q$1:$R$5,2)/VLOOKUP($Q$3,$Q$1:$R$5,2)))</f>
        <v>0</v>
      </c>
      <c r="H38" s="173"/>
      <c r="N38" s="250"/>
      <c r="O38" s="250"/>
      <c r="P38" s="250"/>
      <c r="Q38" s="250"/>
      <c r="R38" s="250"/>
      <c r="S38" s="250"/>
      <c r="T38" s="250"/>
      <c r="U38" s="250"/>
    </row>
    <row r="39" spans="1:21" s="162" customFormat="1" ht="16.5" customHeight="1" thickBot="1" x14ac:dyDescent="0.3">
      <c r="A39" s="206"/>
      <c r="B39" s="207" t="s">
        <v>153</v>
      </c>
      <c r="C39" s="208"/>
      <c r="D39" s="209"/>
      <c r="E39" s="210"/>
      <c r="F39" s="211"/>
      <c r="G39" s="324">
        <f>SUM(G40:G46)</f>
        <v>0</v>
      </c>
      <c r="H39" s="212"/>
      <c r="N39" s="250"/>
      <c r="O39" s="250"/>
      <c r="P39" s="250"/>
      <c r="Q39" s="250"/>
      <c r="R39" s="250"/>
      <c r="S39" s="250"/>
      <c r="T39" s="250"/>
      <c r="U39" s="250"/>
    </row>
    <row r="40" spans="1:21" s="162" customFormat="1" ht="16.5" customHeight="1" thickBot="1" x14ac:dyDescent="0.3">
      <c r="A40" s="213"/>
      <c r="B40" s="243" t="s">
        <v>255</v>
      </c>
      <c r="C40" s="167"/>
      <c r="D40" s="168"/>
      <c r="E40" s="167" t="s">
        <v>198</v>
      </c>
      <c r="F40" s="169"/>
      <c r="G40" s="319">
        <f>IF(E40="","",(C40*VLOOKUP(E40,$Q$1:$R$5,2)/VLOOKUP($Q$3,$Q$1:$R$5,2)))</f>
        <v>0</v>
      </c>
      <c r="H40" s="170"/>
      <c r="N40" s="250"/>
      <c r="O40" s="250"/>
      <c r="P40" s="250"/>
      <c r="Q40" s="250"/>
      <c r="R40" s="250"/>
      <c r="S40" s="250"/>
      <c r="T40" s="250"/>
      <c r="U40" s="250"/>
    </row>
    <row r="41" spans="1:21" s="162" customFormat="1" ht="16.5" customHeight="1" thickBot="1" x14ac:dyDescent="0.3">
      <c r="A41" s="213"/>
      <c r="B41" s="243" t="s">
        <v>231</v>
      </c>
      <c r="C41" s="167"/>
      <c r="D41" s="168"/>
      <c r="E41" s="167" t="s">
        <v>198</v>
      </c>
      <c r="F41" s="169"/>
      <c r="G41" s="319">
        <f t="shared" ref="G41:G46" si="3">IF(E41="","",(C41*VLOOKUP(E41,$Q$1:$R$5,2)/VLOOKUP($Q$3,$Q$1:$R$5,2)))</f>
        <v>0</v>
      </c>
      <c r="H41" s="170"/>
      <c r="N41" s="250"/>
      <c r="O41" s="250"/>
      <c r="P41" s="250"/>
      <c r="Q41" s="250"/>
      <c r="R41" s="250"/>
      <c r="S41" s="250"/>
      <c r="T41" s="250"/>
      <c r="U41" s="250"/>
    </row>
    <row r="42" spans="1:21" s="162" customFormat="1" ht="16.5" customHeight="1" thickBot="1" x14ac:dyDescent="0.3">
      <c r="A42" s="213"/>
      <c r="B42" s="243" t="s">
        <v>232</v>
      </c>
      <c r="C42" s="167"/>
      <c r="D42" s="168"/>
      <c r="E42" s="167" t="s">
        <v>198</v>
      </c>
      <c r="F42" s="169"/>
      <c r="G42" s="319">
        <f t="shared" si="3"/>
        <v>0</v>
      </c>
      <c r="H42" s="170"/>
      <c r="N42" s="250"/>
      <c r="O42" s="250"/>
      <c r="P42" s="250"/>
      <c r="Q42" s="250"/>
      <c r="R42" s="250"/>
      <c r="S42" s="250"/>
      <c r="T42" s="250"/>
      <c r="U42" s="250"/>
    </row>
    <row r="43" spans="1:21" s="162" customFormat="1" ht="16.5" customHeight="1" thickBot="1" x14ac:dyDescent="0.3">
      <c r="A43" s="213"/>
      <c r="B43" s="243" t="s">
        <v>233</v>
      </c>
      <c r="C43" s="167"/>
      <c r="D43" s="168"/>
      <c r="E43" s="167" t="s">
        <v>198</v>
      </c>
      <c r="F43" s="169"/>
      <c r="G43" s="319">
        <f t="shared" si="3"/>
        <v>0</v>
      </c>
      <c r="H43" s="170"/>
      <c r="N43" s="250"/>
      <c r="O43" s="250"/>
      <c r="P43" s="250"/>
      <c r="Q43" s="250"/>
      <c r="R43" s="250"/>
      <c r="S43" s="250"/>
      <c r="T43" s="250"/>
      <c r="U43" s="250"/>
    </row>
    <row r="44" spans="1:21" s="162" customFormat="1" ht="16.5" customHeight="1" thickBot="1" x14ac:dyDescent="0.3">
      <c r="A44" s="213"/>
      <c r="B44" s="243" t="s">
        <v>234</v>
      </c>
      <c r="C44" s="167"/>
      <c r="D44" s="168"/>
      <c r="E44" s="167" t="s">
        <v>198</v>
      </c>
      <c r="F44" s="169"/>
      <c r="G44" s="319">
        <f t="shared" si="3"/>
        <v>0</v>
      </c>
      <c r="H44" s="170"/>
      <c r="N44" s="250"/>
      <c r="O44" s="250"/>
      <c r="P44" s="250"/>
      <c r="Q44" s="250"/>
      <c r="R44" s="250"/>
      <c r="S44" s="250"/>
      <c r="T44" s="250"/>
      <c r="U44" s="250"/>
    </row>
    <row r="45" spans="1:21" s="162" customFormat="1" ht="16.5" customHeight="1" thickBot="1" x14ac:dyDescent="0.3">
      <c r="A45" s="213"/>
      <c r="B45" s="243" t="s">
        <v>152</v>
      </c>
      <c r="C45" s="167"/>
      <c r="D45" s="168"/>
      <c r="E45" s="167" t="s">
        <v>198</v>
      </c>
      <c r="F45" s="169"/>
      <c r="G45" s="319">
        <f t="shared" si="3"/>
        <v>0</v>
      </c>
      <c r="H45" s="170"/>
      <c r="N45" s="250"/>
      <c r="O45" s="250"/>
      <c r="P45" s="250"/>
      <c r="Q45" s="250"/>
      <c r="R45" s="250"/>
      <c r="S45" s="250"/>
      <c r="T45" s="250"/>
      <c r="U45" s="250"/>
    </row>
    <row r="46" spans="1:21" s="162" customFormat="1" ht="16.5" customHeight="1" thickBot="1" x14ac:dyDescent="0.3">
      <c r="A46" s="213"/>
      <c r="B46" s="246" t="s">
        <v>186</v>
      </c>
      <c r="C46" s="167"/>
      <c r="D46" s="168"/>
      <c r="E46" s="167" t="s">
        <v>198</v>
      </c>
      <c r="F46" s="172"/>
      <c r="G46" s="319">
        <f t="shared" si="3"/>
        <v>0</v>
      </c>
      <c r="H46" s="173"/>
      <c r="N46" s="250"/>
      <c r="O46" s="250"/>
      <c r="P46" s="250"/>
      <c r="Q46" s="250"/>
      <c r="R46" s="250"/>
      <c r="S46" s="250"/>
      <c r="T46" s="250"/>
      <c r="U46" s="250"/>
    </row>
    <row r="47" spans="1:21" s="162" customFormat="1" ht="16.5" customHeight="1" thickBot="1" x14ac:dyDescent="0.3">
      <c r="A47" s="214"/>
      <c r="B47" s="215" t="s">
        <v>235</v>
      </c>
      <c r="C47" s="216"/>
      <c r="D47" s="217"/>
      <c r="E47" s="218"/>
      <c r="F47" s="219"/>
      <c r="G47" s="325">
        <f>SUM(G48:G52)</f>
        <v>0</v>
      </c>
      <c r="H47" s="220"/>
      <c r="N47" s="250"/>
      <c r="O47" s="250"/>
      <c r="P47" s="250"/>
      <c r="Q47" s="250"/>
      <c r="R47" s="250"/>
      <c r="S47" s="250"/>
      <c r="T47" s="250"/>
      <c r="U47" s="250"/>
    </row>
    <row r="48" spans="1:21" s="162" customFormat="1" ht="16.5" customHeight="1" thickBot="1" x14ac:dyDescent="0.3">
      <c r="A48" s="214"/>
      <c r="B48" s="243" t="s">
        <v>236</v>
      </c>
      <c r="C48" s="167"/>
      <c r="D48" s="168"/>
      <c r="E48" s="167" t="s">
        <v>198</v>
      </c>
      <c r="F48" s="169"/>
      <c r="G48" s="319">
        <f>IF(E48="","",(C48*VLOOKUP(E48,$Q$1:$R$5,2)/VLOOKUP($Q$3,$Q$1:$R$5,2)))</f>
        <v>0</v>
      </c>
      <c r="H48" s="170"/>
      <c r="N48" s="250"/>
      <c r="O48" s="250"/>
      <c r="P48" s="250"/>
      <c r="Q48" s="250"/>
      <c r="R48" s="250"/>
      <c r="S48" s="250"/>
      <c r="T48" s="250"/>
      <c r="U48" s="250"/>
    </row>
    <row r="49" spans="1:21" s="162" customFormat="1" ht="16.5" customHeight="1" thickBot="1" x14ac:dyDescent="0.3">
      <c r="A49" s="214"/>
      <c r="B49" s="243" t="s">
        <v>237</v>
      </c>
      <c r="C49" s="167"/>
      <c r="D49" s="168"/>
      <c r="E49" s="167" t="s">
        <v>198</v>
      </c>
      <c r="F49" s="169"/>
      <c r="G49" s="319">
        <f>IF(E49="","",(C49*VLOOKUP(E49,$Q$1:$R$5,2)/VLOOKUP($Q$3,$Q$1:$R$5,2)))</f>
        <v>0</v>
      </c>
      <c r="H49" s="170"/>
      <c r="N49" s="250"/>
      <c r="O49" s="250"/>
      <c r="P49" s="250"/>
      <c r="Q49" s="250"/>
      <c r="R49" s="250"/>
      <c r="S49" s="250"/>
      <c r="T49" s="250"/>
      <c r="U49" s="250"/>
    </row>
    <row r="50" spans="1:21" s="162" customFormat="1" ht="16.5" customHeight="1" thickBot="1" x14ac:dyDescent="0.3">
      <c r="A50" s="214"/>
      <c r="B50" s="243" t="s">
        <v>238</v>
      </c>
      <c r="C50" s="167"/>
      <c r="D50" s="168"/>
      <c r="E50" s="167" t="s">
        <v>198</v>
      </c>
      <c r="F50" s="169"/>
      <c r="G50" s="319">
        <f>IF(E50="","",(C50*VLOOKUP(E50,$Q$1:$R$5,2)/VLOOKUP($Q$3,$Q$1:$R$5,2)))</f>
        <v>0</v>
      </c>
      <c r="H50" s="170"/>
      <c r="N50" s="250"/>
      <c r="O50" s="250"/>
      <c r="P50" s="250"/>
      <c r="Q50" s="250"/>
      <c r="R50" s="250"/>
      <c r="S50" s="250"/>
      <c r="T50" s="250"/>
      <c r="U50" s="250"/>
    </row>
    <row r="51" spans="1:21" s="162" customFormat="1" ht="16.5" customHeight="1" thickBot="1" x14ac:dyDescent="0.3">
      <c r="A51" s="214"/>
      <c r="B51" s="243" t="s">
        <v>239</v>
      </c>
      <c r="C51" s="167"/>
      <c r="D51" s="168"/>
      <c r="E51" s="167" t="s">
        <v>198</v>
      </c>
      <c r="F51" s="169"/>
      <c r="G51" s="319">
        <f>IF(E51="","",(C51*VLOOKUP(E51,$Q$1:$R$5,2)/VLOOKUP($Q$3,$Q$1:$R$5,2)))</f>
        <v>0</v>
      </c>
      <c r="H51" s="170"/>
      <c r="N51" s="250"/>
      <c r="O51" s="250"/>
      <c r="P51" s="250"/>
      <c r="Q51" s="250"/>
      <c r="R51" s="250"/>
      <c r="S51" s="250"/>
      <c r="T51" s="250"/>
      <c r="U51" s="250"/>
    </row>
    <row r="52" spans="1:21" s="162" customFormat="1" ht="16.5" customHeight="1" thickBot="1" x14ac:dyDescent="0.3">
      <c r="A52" s="214"/>
      <c r="B52" s="247" t="s">
        <v>293</v>
      </c>
      <c r="C52" s="233"/>
      <c r="D52" s="234"/>
      <c r="E52" s="233" t="s">
        <v>198</v>
      </c>
      <c r="F52" s="169"/>
      <c r="G52" s="319">
        <f>IF(E52="","",(C52*VLOOKUP(E52,$Q$1:$R$5,2)/VLOOKUP($Q$3,$Q$1:$R$5,2)))</f>
        <v>0</v>
      </c>
      <c r="H52" s="170"/>
      <c r="N52" s="250"/>
      <c r="O52" s="250"/>
      <c r="P52" s="250"/>
      <c r="Q52" s="250"/>
      <c r="R52" s="250"/>
      <c r="S52" s="250"/>
      <c r="T52" s="250"/>
      <c r="U52" s="250"/>
    </row>
    <row r="53" spans="1:21" s="162" customFormat="1" ht="16.5" customHeight="1" thickTop="1" thickBot="1" x14ac:dyDescent="0.3">
      <c r="A53" s="236"/>
      <c r="B53" s="237" t="s">
        <v>241</v>
      </c>
      <c r="C53" s="238"/>
      <c r="D53" s="239"/>
      <c r="E53" s="240"/>
      <c r="F53" s="241"/>
      <c r="G53" s="326">
        <f>SUM(G54:G57)</f>
        <v>0</v>
      </c>
      <c r="H53" s="242"/>
      <c r="N53" s="250"/>
      <c r="O53" s="250"/>
      <c r="P53" s="250"/>
      <c r="Q53" s="250"/>
      <c r="R53" s="250"/>
      <c r="S53" s="250"/>
      <c r="T53" s="250"/>
      <c r="U53" s="250"/>
    </row>
    <row r="54" spans="1:21" s="162" customFormat="1" ht="16.5" customHeight="1" thickBot="1" x14ac:dyDescent="0.3">
      <c r="A54" s="235"/>
      <c r="B54" s="243" t="s">
        <v>292</v>
      </c>
      <c r="C54" s="167"/>
      <c r="D54" s="168"/>
      <c r="E54" s="167" t="s">
        <v>198</v>
      </c>
      <c r="F54" s="169"/>
      <c r="G54" s="319">
        <f>IF(E54="","",(C54*VLOOKUP(E54,$Q$1:$R$5,2)/VLOOKUP($Q$3,$Q$1:$R$5,2)))</f>
        <v>0</v>
      </c>
      <c r="H54" s="170"/>
      <c r="N54" s="250"/>
      <c r="O54" s="250"/>
      <c r="P54" s="250"/>
      <c r="Q54" s="250"/>
      <c r="R54" s="250"/>
      <c r="S54" s="250"/>
      <c r="T54" s="250"/>
      <c r="U54" s="250"/>
    </row>
    <row r="55" spans="1:21" s="162" customFormat="1" ht="16.5" customHeight="1" thickBot="1" x14ac:dyDescent="0.3">
      <c r="A55" s="235"/>
      <c r="B55" s="301" t="s">
        <v>244</v>
      </c>
      <c r="C55" s="167"/>
      <c r="D55" s="168"/>
      <c r="E55" s="167" t="s">
        <v>198</v>
      </c>
      <c r="F55" s="169"/>
      <c r="G55" s="319">
        <f>IF(E55="","",(C55*VLOOKUP(E55,$Q$1:$R$5,2)/VLOOKUP($Q$3,$Q$1:$R$5,2)))</f>
        <v>0</v>
      </c>
      <c r="H55" s="170"/>
      <c r="N55" s="250"/>
      <c r="O55" s="250"/>
      <c r="P55" s="250"/>
      <c r="Q55" s="250"/>
      <c r="R55" s="250"/>
      <c r="S55" s="250"/>
      <c r="T55" s="250"/>
      <c r="U55" s="250"/>
    </row>
    <row r="56" spans="1:21" s="162" customFormat="1" ht="16.5" customHeight="1" thickBot="1" x14ac:dyDescent="0.3">
      <c r="A56" s="235"/>
      <c r="B56" s="301" t="s">
        <v>244</v>
      </c>
      <c r="C56" s="167"/>
      <c r="D56" s="168"/>
      <c r="E56" s="167" t="s">
        <v>198</v>
      </c>
      <c r="F56" s="169"/>
      <c r="G56" s="319">
        <f>IF(E56="","",(C56*VLOOKUP(E56,$Q$1:$R$5,2)/VLOOKUP($Q$3,$Q$1:$R$5,2)))</f>
        <v>0</v>
      </c>
      <c r="H56" s="170"/>
      <c r="N56" s="250"/>
      <c r="O56" s="250"/>
      <c r="P56" s="250"/>
      <c r="Q56" s="250"/>
      <c r="R56" s="250"/>
      <c r="S56" s="250"/>
      <c r="T56" s="250"/>
      <c r="U56" s="250"/>
    </row>
    <row r="57" spans="1:21" s="162" customFormat="1" ht="16.5" customHeight="1" thickBot="1" x14ac:dyDescent="0.3">
      <c r="A57" s="235"/>
      <c r="B57" s="301" t="s">
        <v>244</v>
      </c>
      <c r="C57" s="167"/>
      <c r="D57" s="168"/>
      <c r="E57" s="167" t="s">
        <v>198</v>
      </c>
      <c r="F57" s="169"/>
      <c r="G57" s="319">
        <f>IF(E57="","",(C57*VLOOKUP(E57,$Q$1:$R$5,2)/VLOOKUP($Q$3,$Q$1:$R$5,2)))</f>
        <v>0</v>
      </c>
      <c r="H57" s="170"/>
      <c r="N57" s="250"/>
      <c r="O57" s="250"/>
      <c r="P57" s="250"/>
      <c r="Q57" s="250"/>
      <c r="R57" s="250"/>
      <c r="S57" s="250"/>
      <c r="T57" s="250"/>
      <c r="U57" s="250"/>
    </row>
    <row r="58" spans="1:21" s="162" customFormat="1" ht="17.25" customHeight="1" thickTop="1" thickBot="1" x14ac:dyDescent="0.3">
      <c r="A58" s="223"/>
      <c r="B58" s="302" t="s">
        <v>134</v>
      </c>
      <c r="C58" s="303"/>
      <c r="D58" s="303"/>
      <c r="E58" s="303"/>
      <c r="F58" s="303"/>
      <c r="G58" s="327">
        <f>G3+G13+G21+G29+G34+G39+G47</f>
        <v>0</v>
      </c>
      <c r="H58" s="304"/>
      <c r="N58" s="250"/>
      <c r="O58" s="250"/>
      <c r="P58" s="250"/>
      <c r="Q58" s="250"/>
      <c r="R58" s="250"/>
      <c r="S58" s="250"/>
      <c r="T58" s="250"/>
      <c r="U58" s="250"/>
    </row>
    <row r="59" spans="1:21" s="162" customFormat="1" ht="17.25" customHeight="1" thickTop="1" x14ac:dyDescent="0.25">
      <c r="A59" s="224"/>
      <c r="B59" s="225"/>
      <c r="C59" s="226"/>
      <c r="D59" s="226"/>
      <c r="E59" s="226"/>
      <c r="F59" s="226"/>
      <c r="G59" s="227"/>
      <c r="H59" s="170"/>
      <c r="N59" s="250"/>
      <c r="O59" s="250"/>
      <c r="P59" s="250"/>
      <c r="Q59" s="250"/>
      <c r="R59" s="250"/>
      <c r="S59" s="250"/>
      <c r="T59" s="250"/>
      <c r="U59" s="250"/>
    </row>
    <row r="60" spans="1:21" s="162" customFormat="1" ht="17.25" customHeight="1" x14ac:dyDescent="0.25">
      <c r="A60" s="224"/>
      <c r="B60" s="228"/>
      <c r="C60" s="226"/>
      <c r="D60" s="226"/>
      <c r="E60" s="226"/>
      <c r="F60" s="226"/>
      <c r="G60" s="227"/>
      <c r="H60" s="170"/>
      <c r="N60" s="250"/>
      <c r="O60" s="250"/>
      <c r="P60" s="250"/>
      <c r="Q60" s="250"/>
      <c r="R60" s="250"/>
      <c r="S60" s="250"/>
      <c r="T60" s="250"/>
      <c r="U60" s="250"/>
    </row>
    <row r="61" spans="1:21" s="162" customFormat="1" ht="17.25" customHeight="1" x14ac:dyDescent="0.25">
      <c r="A61" s="224"/>
      <c r="B61" s="228"/>
      <c r="C61" s="226"/>
      <c r="D61" s="226"/>
      <c r="E61" s="226"/>
      <c r="F61" s="226"/>
      <c r="G61" s="227"/>
      <c r="H61" s="170"/>
      <c r="N61" s="250"/>
      <c r="O61" s="250"/>
      <c r="P61" s="250"/>
      <c r="Q61" s="250"/>
      <c r="R61" s="250"/>
      <c r="S61" s="250"/>
      <c r="T61" s="250"/>
      <c r="U61" s="250"/>
    </row>
    <row r="62" spans="1:21" s="162" customFormat="1" ht="17.25" customHeight="1" x14ac:dyDescent="0.25">
      <c r="A62" s="224"/>
      <c r="B62" s="228"/>
      <c r="C62" s="226"/>
      <c r="D62" s="226"/>
      <c r="E62" s="226"/>
      <c r="F62" s="226"/>
      <c r="G62" s="227"/>
      <c r="H62" s="170"/>
      <c r="N62" s="250"/>
      <c r="O62" s="250"/>
      <c r="P62" s="250"/>
      <c r="Q62" s="250"/>
      <c r="R62" s="250"/>
      <c r="S62" s="250"/>
      <c r="T62" s="250"/>
      <c r="U62" s="250"/>
    </row>
    <row r="63" spans="1:21" s="162" customFormat="1" ht="17.25" customHeight="1" x14ac:dyDescent="0.25">
      <c r="A63" s="224"/>
      <c r="B63" s="228"/>
      <c r="C63" s="226"/>
      <c r="D63" s="226"/>
      <c r="E63" s="226"/>
      <c r="F63" s="226"/>
      <c r="G63" s="227"/>
      <c r="H63" s="170"/>
      <c r="N63" s="250"/>
      <c r="O63" s="250"/>
      <c r="P63" s="250"/>
      <c r="Q63" s="250"/>
      <c r="R63" s="250"/>
      <c r="S63" s="250"/>
      <c r="T63" s="250"/>
      <c r="U63" s="250"/>
    </row>
    <row r="64" spans="1:21" s="162" customFormat="1" ht="17.25" customHeight="1" x14ac:dyDescent="0.25">
      <c r="A64" s="224"/>
      <c r="B64" s="228"/>
      <c r="C64" s="226"/>
      <c r="D64" s="226"/>
      <c r="E64" s="226"/>
      <c r="F64" s="226"/>
      <c r="G64" s="227"/>
      <c r="H64" s="170"/>
      <c r="N64" s="250"/>
      <c r="O64" s="250"/>
      <c r="P64" s="250"/>
      <c r="Q64" s="250"/>
      <c r="R64" s="250"/>
      <c r="S64" s="250"/>
      <c r="T64" s="250"/>
      <c r="U64" s="250"/>
    </row>
    <row r="65" spans="1:21" s="162" customFormat="1" ht="17.25" customHeight="1" x14ac:dyDescent="0.25">
      <c r="A65" s="224"/>
      <c r="B65" s="228"/>
      <c r="C65" s="226"/>
      <c r="D65" s="226"/>
      <c r="E65" s="226"/>
      <c r="F65" s="226"/>
      <c r="G65" s="227"/>
      <c r="H65" s="170"/>
      <c r="N65" s="250"/>
      <c r="O65" s="250"/>
      <c r="P65" s="250"/>
      <c r="Q65" s="250"/>
      <c r="R65" s="250"/>
      <c r="S65" s="250"/>
      <c r="T65" s="250"/>
      <c r="U65" s="250"/>
    </row>
    <row r="66" spans="1:21" s="162" customFormat="1" ht="17.25" customHeight="1" x14ac:dyDescent="0.25">
      <c r="A66" s="224"/>
      <c r="B66" s="228"/>
      <c r="C66" s="226"/>
      <c r="D66" s="226"/>
      <c r="E66" s="226"/>
      <c r="F66" s="226"/>
      <c r="G66" s="227"/>
      <c r="H66" s="170"/>
      <c r="N66" s="250"/>
      <c r="O66" s="250"/>
      <c r="P66" s="250"/>
      <c r="Q66" s="250"/>
      <c r="R66" s="250"/>
      <c r="S66" s="250"/>
      <c r="T66" s="250"/>
      <c r="U66" s="250"/>
    </row>
    <row r="67" spans="1:21" s="162" customFormat="1" ht="17.25" customHeight="1" x14ac:dyDescent="0.25">
      <c r="A67" s="224"/>
      <c r="B67" s="228"/>
      <c r="C67" s="226"/>
      <c r="D67" s="226"/>
      <c r="E67" s="226"/>
      <c r="F67" s="226"/>
      <c r="G67" s="227"/>
      <c r="H67" s="170"/>
      <c r="N67" s="250"/>
      <c r="O67" s="250"/>
      <c r="P67" s="250"/>
      <c r="Q67" s="250"/>
      <c r="R67" s="250"/>
      <c r="S67" s="250"/>
      <c r="T67" s="250"/>
      <c r="U67" s="250"/>
    </row>
    <row r="68" spans="1:21" s="162" customFormat="1" ht="17.25" customHeight="1" x14ac:dyDescent="0.25">
      <c r="A68" s="224"/>
      <c r="B68" s="228"/>
      <c r="C68" s="226"/>
      <c r="D68" s="226"/>
      <c r="E68" s="226"/>
      <c r="F68" s="226"/>
      <c r="G68" s="227"/>
      <c r="H68" s="170"/>
      <c r="N68" s="250"/>
      <c r="O68" s="250"/>
      <c r="P68" s="250"/>
      <c r="Q68" s="250"/>
      <c r="R68" s="250"/>
      <c r="S68" s="250"/>
      <c r="T68" s="250"/>
      <c r="U68" s="250"/>
    </row>
    <row r="69" spans="1:21" s="162" customFormat="1" ht="17.25" customHeight="1" x14ac:dyDescent="0.25">
      <c r="A69" s="224"/>
      <c r="B69" s="228"/>
      <c r="C69" s="226"/>
      <c r="D69" s="226"/>
      <c r="E69" s="226"/>
      <c r="F69" s="226"/>
      <c r="G69" s="227"/>
      <c r="H69" s="170"/>
      <c r="N69" s="250"/>
      <c r="O69" s="250"/>
      <c r="P69" s="250"/>
      <c r="Q69" s="250"/>
      <c r="R69" s="250"/>
      <c r="S69" s="250"/>
      <c r="T69" s="250"/>
      <c r="U69" s="250"/>
    </row>
    <row r="70" spans="1:21" s="162" customFormat="1" ht="17.25" customHeight="1" thickBot="1" x14ac:dyDescent="0.25">
      <c r="A70" s="229"/>
      <c r="B70" s="230" t="s">
        <v>371</v>
      </c>
      <c r="C70" s="230"/>
      <c r="D70" s="230"/>
      <c r="E70" s="230"/>
      <c r="F70" s="230"/>
      <c r="G70" s="408">
        <f ca="1">TODAY()</f>
        <v>44158</v>
      </c>
      <c r="H70" s="222"/>
      <c r="N70" s="250"/>
      <c r="O70" s="250"/>
      <c r="P70" s="250"/>
      <c r="Q70" s="250"/>
      <c r="R70" s="250"/>
      <c r="S70" s="250"/>
      <c r="T70" s="250"/>
      <c r="U70" s="250"/>
    </row>
    <row r="71" spans="1:21" s="162" customFormat="1" ht="17.25" customHeight="1" thickTop="1" x14ac:dyDescent="0.2">
      <c r="N71" s="250"/>
      <c r="O71" s="250"/>
      <c r="P71" s="250"/>
      <c r="Q71" s="250"/>
      <c r="R71" s="250"/>
      <c r="S71" s="250"/>
      <c r="T71" s="250"/>
      <c r="U71" s="250"/>
    </row>
    <row r="72" spans="1:21" s="162" customFormat="1" ht="17.25" customHeight="1" x14ac:dyDescent="0.2">
      <c r="N72" s="250"/>
      <c r="O72" s="250"/>
      <c r="P72" s="250"/>
      <c r="Q72" s="250"/>
      <c r="R72" s="250"/>
      <c r="S72" s="250"/>
      <c r="T72" s="250"/>
      <c r="U72" s="250"/>
    </row>
    <row r="73" spans="1:21" s="162" customFormat="1" ht="17.25" customHeight="1" x14ac:dyDescent="0.2">
      <c r="N73" s="250"/>
      <c r="O73" s="250"/>
      <c r="P73" s="250"/>
      <c r="Q73" s="250"/>
      <c r="R73" s="250"/>
      <c r="S73" s="250"/>
      <c r="T73" s="250"/>
      <c r="U73" s="250"/>
    </row>
    <row r="74" spans="1:21" s="162" customFormat="1" ht="17.25" customHeight="1" x14ac:dyDescent="0.2">
      <c r="N74" s="250"/>
      <c r="O74" s="250"/>
      <c r="P74" s="250"/>
      <c r="Q74" s="250"/>
      <c r="R74" s="250"/>
      <c r="S74" s="250"/>
      <c r="T74" s="250"/>
      <c r="U74" s="250"/>
    </row>
    <row r="75" spans="1:21" s="162" customFormat="1" ht="17.25" customHeight="1" x14ac:dyDescent="0.2">
      <c r="N75" s="250"/>
      <c r="O75" s="250"/>
      <c r="P75" s="250"/>
      <c r="Q75" s="250"/>
      <c r="R75" s="250"/>
      <c r="S75" s="250"/>
      <c r="T75" s="250"/>
      <c r="U75" s="250"/>
    </row>
    <row r="76" spans="1:21" s="162" customFormat="1" ht="17.25" customHeight="1" x14ac:dyDescent="0.2">
      <c r="N76" s="250"/>
      <c r="O76" s="250"/>
      <c r="P76" s="250"/>
      <c r="Q76" s="250"/>
      <c r="R76" s="250"/>
      <c r="S76" s="250"/>
      <c r="T76" s="250"/>
      <c r="U76" s="250"/>
    </row>
    <row r="77" spans="1:21" s="162" customFormat="1" ht="17.25" customHeight="1" x14ac:dyDescent="0.2">
      <c r="N77" s="250"/>
      <c r="O77" s="250"/>
      <c r="P77" s="250"/>
      <c r="Q77" s="250"/>
      <c r="R77" s="250"/>
      <c r="S77" s="250"/>
      <c r="T77" s="250"/>
      <c r="U77" s="250"/>
    </row>
    <row r="78" spans="1:21" s="162" customFormat="1" ht="17.25" customHeight="1" x14ac:dyDescent="0.2">
      <c r="N78" s="250"/>
      <c r="O78" s="250"/>
      <c r="P78" s="250"/>
      <c r="Q78" s="250"/>
      <c r="R78" s="250"/>
      <c r="S78" s="250"/>
      <c r="T78" s="250"/>
      <c r="U78" s="250"/>
    </row>
    <row r="79" spans="1:21" s="162" customFormat="1" ht="17.25" customHeight="1" x14ac:dyDescent="0.2">
      <c r="N79" s="250"/>
      <c r="O79" s="250"/>
      <c r="P79" s="250"/>
      <c r="Q79" s="250"/>
      <c r="R79" s="250"/>
      <c r="S79" s="250"/>
      <c r="T79" s="250"/>
      <c r="U79" s="250"/>
    </row>
    <row r="80" spans="1:21" s="162" customFormat="1" ht="17.25" customHeight="1" x14ac:dyDescent="0.2">
      <c r="N80" s="250"/>
      <c r="O80" s="250"/>
      <c r="P80" s="250"/>
      <c r="Q80" s="250"/>
      <c r="R80" s="250"/>
      <c r="S80" s="250"/>
      <c r="T80" s="250"/>
      <c r="U80" s="250"/>
    </row>
    <row r="81" spans="7:21" s="162" customFormat="1" ht="17.25" customHeight="1" x14ac:dyDescent="0.2">
      <c r="N81" s="250"/>
      <c r="O81" s="250"/>
      <c r="P81" s="250"/>
      <c r="Q81" s="250"/>
      <c r="R81" s="250"/>
      <c r="S81" s="250"/>
      <c r="T81" s="250"/>
      <c r="U81" s="250"/>
    </row>
    <row r="82" spans="7:21" s="162" customFormat="1" ht="17.25" customHeight="1" x14ac:dyDescent="0.2">
      <c r="N82" s="250"/>
      <c r="O82" s="250"/>
      <c r="P82" s="250"/>
      <c r="Q82" s="250"/>
      <c r="R82" s="250"/>
      <c r="S82" s="250"/>
      <c r="T82" s="250"/>
      <c r="U82" s="250"/>
    </row>
    <row r="83" spans="7:21" s="162" customFormat="1" ht="17.25" customHeight="1" x14ac:dyDescent="0.2">
      <c r="N83" s="250"/>
      <c r="O83" s="250"/>
      <c r="P83" s="250"/>
      <c r="Q83" s="250"/>
      <c r="R83" s="250"/>
      <c r="S83" s="250"/>
      <c r="T83" s="250"/>
      <c r="U83" s="250"/>
    </row>
    <row r="84" spans="7:21" s="162" customFormat="1" ht="17.25" customHeight="1" x14ac:dyDescent="0.2">
      <c r="N84" s="250"/>
      <c r="O84" s="250"/>
      <c r="P84" s="250"/>
      <c r="Q84" s="250"/>
      <c r="R84" s="250"/>
      <c r="S84" s="250"/>
      <c r="T84" s="250"/>
      <c r="U84" s="250"/>
    </row>
    <row r="85" spans="7:21" s="162" customFormat="1" ht="17.25" customHeight="1" x14ac:dyDescent="0.2">
      <c r="N85" s="250"/>
      <c r="O85" s="250"/>
      <c r="P85" s="250"/>
      <c r="Q85" s="250"/>
      <c r="R85" s="250"/>
      <c r="S85" s="250"/>
      <c r="T85" s="250"/>
      <c r="U85" s="250"/>
    </row>
    <row r="86" spans="7:21" s="162" customFormat="1" ht="17.25" customHeight="1" x14ac:dyDescent="0.2">
      <c r="G86" s="231"/>
      <c r="N86" s="250"/>
      <c r="O86" s="250"/>
      <c r="P86" s="250"/>
      <c r="Q86" s="250"/>
      <c r="R86" s="250"/>
      <c r="S86" s="250"/>
      <c r="T86" s="250"/>
      <c r="U86" s="250"/>
    </row>
    <row r="87" spans="7:21" s="162" customFormat="1" ht="17.25" customHeight="1" x14ac:dyDescent="0.2">
      <c r="G87" s="231"/>
      <c r="N87" s="250"/>
      <c r="O87" s="250"/>
      <c r="P87" s="250"/>
      <c r="Q87" s="250"/>
      <c r="R87" s="250"/>
      <c r="S87" s="250"/>
      <c r="T87" s="250"/>
      <c r="U87" s="250"/>
    </row>
    <row r="88" spans="7:21" ht="17.25" customHeight="1" x14ac:dyDescent="0.2">
      <c r="Q88" s="250"/>
      <c r="R88" s="250"/>
    </row>
  </sheetData>
  <sheetProtection algorithmName="SHA-512" hashValue="1dVDYtu3Ojq8jDY1vj5A0bJlX6nGpVcodnnqvx60s1shvmkMao7NlM+kFcmhRFHpmL/vZD9KPLYL1V8Sa2QSFQ==" saltValue="ntfcUvBnfj078/Xub+bYnA==" spinCount="100000" sheet="1" objects="1" scenarios="1" selectLockedCells="1"/>
  <protectedRanges>
    <protectedRange sqref="E40:E46 E35:E38 E4:E12 E14:E20 E30:E33 E22:E28 E48:E57" name="Frequency"/>
    <protectedRange sqref="B40:B46 B35:B38 B4:B12 B14:B20 B30:B33 B22:B28 B48:B57" name="Item"/>
    <protectedRange sqref="C40:C46 C35:C38 C4:C12 C14:C20 C30:C33 C22:C28 C48:C57" name="Amount"/>
  </protectedRanges>
  <mergeCells count="1">
    <mergeCell ref="A1:H1"/>
  </mergeCells>
  <dataValidations count="1">
    <dataValidation type="list" allowBlank="1" showInputMessage="1" showErrorMessage="1" sqref="E30:E33 E4:E12 E14:E20 E22:E28 E35:E38 E40:E46 E48:E57" xr:uid="{00000000-0002-0000-0100-000000000000}">
      <formula1>$P$1:$P$6</formula1>
    </dataValidation>
  </dataValidations>
  <pageMargins left="0.7" right="0.7" top="0.75" bottom="0.75" header="0.3" footer="0.3"/>
  <pageSetup paperSize="9" scale="62" orientation="portrait" cellComments="atEnd" r:id="rId1"/>
  <ignoredErrors>
    <ignoredError sqref="G29 G21 G13 G34 G47 G39 G5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2677" r:id="rId4" name="Button 389">
              <controlPr defaultSize="0" print="0" autoFill="0" autoPict="0" macro="[0]!Macro3">
                <anchor moveWithCells="1" sizeWithCells="1">
                  <from>
                    <xdr:col>8</xdr:col>
                    <xdr:colOff>285750</xdr:colOff>
                    <xdr:row>0</xdr:row>
                    <xdr:rowOff>390525</xdr:rowOff>
                  </from>
                  <to>
                    <xdr:col>10</xdr:col>
                    <xdr:colOff>352425</xdr:colOff>
                    <xdr:row>0</xdr:row>
                    <xdr:rowOff>685800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pageSetUpPr fitToPage="1"/>
  </sheetPr>
  <dimension ref="A1:HK1736"/>
  <sheetViews>
    <sheetView workbookViewId="0">
      <selection activeCell="C9" sqref="C9"/>
    </sheetView>
  </sheetViews>
  <sheetFormatPr defaultRowHeight="14.25" customHeight="1" x14ac:dyDescent="0.2"/>
  <cols>
    <col min="1" max="1" width="25.42578125" style="330" customWidth="1"/>
    <col min="2" max="2" width="7.42578125" style="330" customWidth="1"/>
    <col min="3" max="3" width="15.7109375" style="342" customWidth="1"/>
    <col min="4" max="4" width="5" style="342" customWidth="1"/>
    <col min="5" max="5" width="15.7109375" style="330" customWidth="1"/>
    <col min="6" max="6" width="5" style="330" customWidth="1"/>
    <col min="7" max="7" width="15.7109375" style="343" customWidth="1"/>
    <col min="8" max="8" width="5" style="330" customWidth="1"/>
    <col min="9" max="9" width="18.140625" style="342" customWidth="1"/>
    <col min="10" max="10" width="16.7109375" style="342" customWidth="1"/>
    <col min="11" max="219" width="9.140625" style="397"/>
    <col min="220" max="16384" width="9.140625" style="330"/>
  </cols>
  <sheetData>
    <row r="1" spans="1:10" ht="60" customHeight="1" x14ac:dyDescent="0.2">
      <c r="A1" s="651" t="s">
        <v>372</v>
      </c>
      <c r="B1" s="652"/>
      <c r="C1" s="652"/>
      <c r="D1" s="652"/>
      <c r="E1" s="652"/>
      <c r="F1" s="652"/>
      <c r="G1" s="652"/>
      <c r="H1" s="652"/>
      <c r="I1" s="652"/>
      <c r="J1" s="653"/>
    </row>
    <row r="2" spans="1:10" ht="8.25" customHeight="1" x14ac:dyDescent="0.2">
      <c r="A2" s="331"/>
      <c r="B2" s="332"/>
      <c r="C2" s="332"/>
      <c r="D2" s="332"/>
      <c r="E2" s="332"/>
      <c r="F2" s="332"/>
      <c r="G2" s="328"/>
      <c r="H2" s="328"/>
      <c r="I2" s="328"/>
      <c r="J2" s="329"/>
    </row>
    <row r="3" spans="1:10" ht="14.25" customHeight="1" x14ac:dyDescent="0.2">
      <c r="A3" s="333" t="s">
        <v>143</v>
      </c>
      <c r="B3" s="656" t="str">
        <f>'Loan Affordability Calculator'!B3:F3</f>
        <v xml:space="preserve"> </v>
      </c>
      <c r="C3" s="657"/>
      <c r="D3" s="657"/>
      <c r="E3" s="657"/>
      <c r="F3" s="657"/>
      <c r="G3" s="657"/>
      <c r="H3" s="657"/>
      <c r="I3" s="658"/>
      <c r="J3" s="334"/>
    </row>
    <row r="4" spans="1:10" ht="14.25" customHeight="1" x14ac:dyDescent="0.2">
      <c r="A4" s="333" t="s">
        <v>142</v>
      </c>
      <c r="B4" s="656" t="str">
        <f>'Loan Affordability Calculator'!B4:F4</f>
        <v xml:space="preserve"> </v>
      </c>
      <c r="C4" s="657"/>
      <c r="D4" s="657"/>
      <c r="E4" s="657"/>
      <c r="F4" s="657"/>
      <c r="G4" s="657"/>
      <c r="H4" s="657"/>
      <c r="I4" s="658"/>
      <c r="J4" s="334"/>
    </row>
    <row r="5" spans="1:10" ht="14.25" customHeight="1" x14ac:dyDescent="0.2">
      <c r="A5" s="333" t="s">
        <v>86</v>
      </c>
      <c r="B5" s="659" t="str">
        <f>'Loan Affordability Calculator'!B5:F5</f>
        <v xml:space="preserve"> </v>
      </c>
      <c r="C5" s="660"/>
      <c r="D5" s="660"/>
      <c r="E5" s="660"/>
      <c r="F5" s="660"/>
      <c r="G5" s="660"/>
      <c r="H5" s="660"/>
      <c r="I5" s="661"/>
      <c r="J5" s="336"/>
    </row>
    <row r="6" spans="1:10" ht="8.25" customHeight="1" x14ac:dyDescent="0.2">
      <c r="A6" s="337"/>
      <c r="B6" s="338"/>
      <c r="C6" s="339"/>
      <c r="D6" s="339"/>
      <c r="E6" s="339"/>
      <c r="F6" s="339"/>
      <c r="G6" s="339"/>
      <c r="H6" s="339"/>
      <c r="I6" s="340"/>
      <c r="J6" s="341"/>
    </row>
    <row r="7" spans="1:10" ht="14.25" customHeight="1" x14ac:dyDescent="0.2">
      <c r="A7" s="333"/>
      <c r="B7" s="345"/>
      <c r="C7" s="347"/>
      <c r="D7" s="354"/>
      <c r="E7" s="347"/>
      <c r="F7" s="354"/>
      <c r="G7" s="347"/>
      <c r="H7" s="354"/>
      <c r="I7" s="335"/>
      <c r="J7" s="336"/>
    </row>
    <row r="8" spans="1:10" ht="14.25" customHeight="1" x14ac:dyDescent="0.2">
      <c r="A8" s="333"/>
      <c r="B8" s="344"/>
      <c r="C8" s="355" t="s">
        <v>258</v>
      </c>
      <c r="D8" s="355"/>
      <c r="E8" s="355" t="s">
        <v>273</v>
      </c>
      <c r="F8" s="355"/>
      <c r="G8" s="355" t="s">
        <v>272</v>
      </c>
      <c r="H8" s="346"/>
      <c r="I8" s="654" t="s">
        <v>294</v>
      </c>
      <c r="J8" s="655" t="s">
        <v>295</v>
      </c>
    </row>
    <row r="9" spans="1:10" ht="14.25" customHeight="1" x14ac:dyDescent="0.2">
      <c r="A9" s="333" t="s">
        <v>271</v>
      </c>
      <c r="B9" s="344"/>
      <c r="C9" s="625" t="s">
        <v>48</v>
      </c>
      <c r="D9" s="335"/>
      <c r="E9" s="380"/>
      <c r="F9" s="345"/>
      <c r="G9" s="398"/>
      <c r="H9" s="346"/>
      <c r="I9" s="654"/>
      <c r="J9" s="655"/>
    </row>
    <row r="10" spans="1:10" ht="14.25" customHeight="1" x14ac:dyDescent="0.2">
      <c r="A10" s="357"/>
      <c r="B10" s="335"/>
      <c r="C10" s="335"/>
      <c r="D10" s="335"/>
      <c r="E10" s="335"/>
      <c r="F10" s="335"/>
      <c r="G10" s="335"/>
      <c r="H10" s="346"/>
      <c r="I10" s="654"/>
      <c r="J10" s="655"/>
    </row>
    <row r="11" spans="1:10" ht="14.25" customHeight="1" x14ac:dyDescent="0.2">
      <c r="A11" s="358" t="s">
        <v>261</v>
      </c>
      <c r="B11" s="344"/>
      <c r="C11" s="335"/>
      <c r="D11" s="335"/>
      <c r="E11" s="335"/>
      <c r="F11" s="335"/>
      <c r="G11" s="335"/>
      <c r="H11" s="346"/>
      <c r="I11" s="335"/>
      <c r="J11" s="359"/>
    </row>
    <row r="12" spans="1:10" ht="14.25" customHeight="1" x14ac:dyDescent="0.2">
      <c r="A12" s="360" t="s">
        <v>259</v>
      </c>
      <c r="B12" s="344"/>
      <c r="C12" s="381">
        <v>0</v>
      </c>
      <c r="D12" s="382"/>
      <c r="E12" s="381">
        <v>0</v>
      </c>
      <c r="F12" s="383"/>
      <c r="G12" s="384">
        <v>0</v>
      </c>
      <c r="H12" s="383"/>
      <c r="I12" s="385">
        <f>SUM(E12-C12)</f>
        <v>0</v>
      </c>
      <c r="J12" s="362">
        <f>SUM(G12-E12)</f>
        <v>0</v>
      </c>
    </row>
    <row r="13" spans="1:10" ht="14.25" customHeight="1" x14ac:dyDescent="0.2">
      <c r="A13" s="360"/>
      <c r="B13" s="344"/>
      <c r="C13" s="382"/>
      <c r="D13" s="382"/>
      <c r="E13" s="382"/>
      <c r="F13" s="383"/>
      <c r="G13" s="386"/>
      <c r="H13" s="383"/>
      <c r="I13" s="382"/>
      <c r="J13" s="387"/>
    </row>
    <row r="14" spans="1:10" ht="14.25" customHeight="1" x14ac:dyDescent="0.2">
      <c r="A14" s="360" t="s">
        <v>269</v>
      </c>
      <c r="B14" s="344"/>
      <c r="C14" s="381">
        <v>0</v>
      </c>
      <c r="D14" s="382"/>
      <c r="E14" s="381">
        <v>0</v>
      </c>
      <c r="F14" s="383"/>
      <c r="G14" s="384">
        <v>0</v>
      </c>
      <c r="H14" s="383"/>
      <c r="I14" s="385">
        <f>SUM(E14-C14)</f>
        <v>0</v>
      </c>
      <c r="J14" s="362">
        <f>SUM(G14-E14)</f>
        <v>0</v>
      </c>
    </row>
    <row r="15" spans="1:10" ht="14.25" customHeight="1" x14ac:dyDescent="0.2">
      <c r="A15" s="360"/>
      <c r="B15" s="344"/>
      <c r="C15" s="382"/>
      <c r="D15" s="382"/>
      <c r="E15" s="388"/>
      <c r="F15" s="382"/>
      <c r="G15" s="386"/>
      <c r="H15" s="386"/>
      <c r="I15" s="386"/>
      <c r="J15" s="389"/>
    </row>
    <row r="16" spans="1:10" ht="14.25" customHeight="1" x14ac:dyDescent="0.2">
      <c r="A16" s="360" t="s">
        <v>262</v>
      </c>
      <c r="B16" s="344"/>
      <c r="C16" s="385">
        <f>C12-C14</f>
        <v>0</v>
      </c>
      <c r="D16" s="382"/>
      <c r="E16" s="385">
        <f>E12-E14</f>
        <v>0</v>
      </c>
      <c r="F16" s="382"/>
      <c r="G16" s="385">
        <f>G12-G14</f>
        <v>0</v>
      </c>
      <c r="H16" s="382"/>
      <c r="I16" s="385">
        <f>SUM(E16-C16)</f>
        <v>0</v>
      </c>
      <c r="J16" s="362">
        <f>SUM(G16-E16)</f>
        <v>0</v>
      </c>
    </row>
    <row r="17" spans="1:10" ht="14.25" customHeight="1" x14ac:dyDescent="0.2">
      <c r="A17" s="360" t="s">
        <v>264</v>
      </c>
      <c r="B17" s="344"/>
      <c r="C17" s="385">
        <f>IF(Calculations!F35&gt;0,Calculations!F35,0)</f>
        <v>0</v>
      </c>
      <c r="D17" s="382"/>
      <c r="E17" s="385">
        <f>IF(Calculations!F36&gt;0,Calculations!F36,0)</f>
        <v>0</v>
      </c>
      <c r="F17" s="382"/>
      <c r="G17" s="385">
        <f>IF(Calculations!F37&gt;0,Calculations!F37,0)</f>
        <v>0</v>
      </c>
      <c r="H17" s="382"/>
      <c r="I17" s="385">
        <f>SUM(E17-C17)</f>
        <v>0</v>
      </c>
      <c r="J17" s="362">
        <f>SUM(G17-E17)</f>
        <v>0</v>
      </c>
    </row>
    <row r="18" spans="1:10" ht="14.25" customHeight="1" x14ac:dyDescent="0.2">
      <c r="A18" s="358" t="s">
        <v>263</v>
      </c>
      <c r="B18" s="344"/>
      <c r="C18" s="356">
        <f>SUM(C16-C17)</f>
        <v>0</v>
      </c>
      <c r="D18" s="390"/>
      <c r="E18" s="356">
        <f>SUM(E16-E17)</f>
        <v>0</v>
      </c>
      <c r="F18" s="390"/>
      <c r="G18" s="356">
        <f>SUM(G16-G17)</f>
        <v>0</v>
      </c>
      <c r="H18" s="390"/>
      <c r="I18" s="356">
        <f>SUM(E18-C18)</f>
        <v>0</v>
      </c>
      <c r="J18" s="361">
        <f>SUM(G18-E18)</f>
        <v>0</v>
      </c>
    </row>
    <row r="19" spans="1:10" ht="14.25" customHeight="1" x14ac:dyDescent="0.2">
      <c r="A19" s="360"/>
      <c r="B19" s="344"/>
      <c r="C19" s="388"/>
      <c r="D19" s="382"/>
      <c r="E19" s="388"/>
      <c r="F19" s="382"/>
      <c r="G19" s="386"/>
      <c r="H19" s="382"/>
      <c r="I19" s="382"/>
      <c r="J19" s="387"/>
    </row>
    <row r="20" spans="1:10" ht="14.25" customHeight="1" x14ac:dyDescent="0.2">
      <c r="A20" s="358" t="s">
        <v>265</v>
      </c>
      <c r="B20" s="344"/>
      <c r="C20" s="388"/>
      <c r="D20" s="391"/>
      <c r="E20" s="388"/>
      <c r="F20" s="382"/>
      <c r="G20" s="388"/>
      <c r="H20" s="382"/>
      <c r="I20" s="382"/>
      <c r="J20" s="387"/>
    </row>
    <row r="21" spans="1:10" ht="14.25" customHeight="1" x14ac:dyDescent="0.2">
      <c r="A21" s="360" t="s">
        <v>266</v>
      </c>
      <c r="B21" s="344"/>
      <c r="C21" s="392">
        <v>0</v>
      </c>
      <c r="D21" s="382"/>
      <c r="E21" s="392">
        <v>0</v>
      </c>
      <c r="F21" s="382"/>
      <c r="G21" s="392">
        <v>0</v>
      </c>
      <c r="H21" s="382"/>
      <c r="I21" s="385">
        <f t="shared" ref="I21:I27" si="0">SUM(E21-C21)</f>
        <v>0</v>
      </c>
      <c r="J21" s="362">
        <f t="shared" ref="J21:J27" si="1">SUM(G21-E21)</f>
        <v>0</v>
      </c>
    </row>
    <row r="22" spans="1:10" ht="14.25" customHeight="1" x14ac:dyDescent="0.2">
      <c r="A22" s="360" t="s">
        <v>267</v>
      </c>
      <c r="B22" s="344"/>
      <c r="C22" s="392">
        <v>0</v>
      </c>
      <c r="D22" s="382"/>
      <c r="E22" s="392">
        <v>0</v>
      </c>
      <c r="F22" s="382"/>
      <c r="G22" s="392">
        <v>0</v>
      </c>
      <c r="H22" s="382"/>
      <c r="I22" s="385">
        <f t="shared" si="0"/>
        <v>0</v>
      </c>
      <c r="J22" s="362">
        <f t="shared" si="1"/>
        <v>0</v>
      </c>
    </row>
    <row r="23" spans="1:10" ht="14.25" customHeight="1" x14ac:dyDescent="0.2">
      <c r="A23" s="360" t="s">
        <v>279</v>
      </c>
      <c r="B23" s="344"/>
      <c r="C23" s="392">
        <v>0</v>
      </c>
      <c r="D23" s="382"/>
      <c r="E23" s="392">
        <v>0</v>
      </c>
      <c r="F23" s="382"/>
      <c r="G23" s="392">
        <v>0</v>
      </c>
      <c r="H23" s="382"/>
      <c r="I23" s="385">
        <f>SUM(E23-C23)</f>
        <v>0</v>
      </c>
      <c r="J23" s="362">
        <f>SUM(G23-E23)</f>
        <v>0</v>
      </c>
    </row>
    <row r="24" spans="1:10" ht="14.25" customHeight="1" x14ac:dyDescent="0.2">
      <c r="A24" s="360" t="s">
        <v>268</v>
      </c>
      <c r="B24" s="344"/>
      <c r="C24" s="392">
        <v>0</v>
      </c>
      <c r="D24" s="382"/>
      <c r="E24" s="392">
        <v>0</v>
      </c>
      <c r="F24" s="382"/>
      <c r="G24" s="392">
        <v>0</v>
      </c>
      <c r="H24" s="382"/>
      <c r="I24" s="385">
        <f t="shared" si="0"/>
        <v>0</v>
      </c>
      <c r="J24" s="362">
        <f t="shared" si="1"/>
        <v>0</v>
      </c>
    </row>
    <row r="25" spans="1:10" ht="14.25" customHeight="1" x14ac:dyDescent="0.2">
      <c r="A25" s="363" t="s">
        <v>270</v>
      </c>
      <c r="B25" s="344"/>
      <c r="C25" s="392">
        <v>0</v>
      </c>
      <c r="D25" s="382"/>
      <c r="E25" s="392">
        <v>0</v>
      </c>
      <c r="F25" s="382"/>
      <c r="G25" s="392">
        <v>0</v>
      </c>
      <c r="H25" s="382"/>
      <c r="I25" s="385">
        <f t="shared" si="0"/>
        <v>0</v>
      </c>
      <c r="J25" s="362">
        <f t="shared" si="1"/>
        <v>0</v>
      </c>
    </row>
    <row r="26" spans="1:10" ht="14.25" customHeight="1" x14ac:dyDescent="0.2">
      <c r="A26" s="363" t="s">
        <v>270</v>
      </c>
      <c r="B26" s="344"/>
      <c r="C26" s="392">
        <v>0</v>
      </c>
      <c r="D26" s="382"/>
      <c r="E26" s="392">
        <v>0</v>
      </c>
      <c r="F26" s="382"/>
      <c r="G26" s="392">
        <v>0</v>
      </c>
      <c r="H26" s="382"/>
      <c r="I26" s="385">
        <f t="shared" si="0"/>
        <v>0</v>
      </c>
      <c r="J26" s="362">
        <f t="shared" si="1"/>
        <v>0</v>
      </c>
    </row>
    <row r="27" spans="1:10" ht="14.25" customHeight="1" x14ac:dyDescent="0.2">
      <c r="A27" s="363" t="s">
        <v>270</v>
      </c>
      <c r="B27" s="344"/>
      <c r="C27" s="392">
        <v>0</v>
      </c>
      <c r="D27" s="382"/>
      <c r="E27" s="392">
        <v>0</v>
      </c>
      <c r="F27" s="382"/>
      <c r="G27" s="392">
        <v>0</v>
      </c>
      <c r="H27" s="382"/>
      <c r="I27" s="385">
        <f t="shared" si="0"/>
        <v>0</v>
      </c>
      <c r="J27" s="362">
        <f t="shared" si="1"/>
        <v>0</v>
      </c>
    </row>
    <row r="28" spans="1:10" ht="14.25" customHeight="1" x14ac:dyDescent="0.2">
      <c r="A28" s="360"/>
      <c r="B28" s="344"/>
      <c r="C28" s="388"/>
      <c r="D28" s="382"/>
      <c r="E28" s="388"/>
      <c r="F28" s="382"/>
      <c r="G28" s="386"/>
      <c r="H28" s="382"/>
      <c r="I28" s="382"/>
      <c r="J28" s="387"/>
    </row>
    <row r="29" spans="1:10" ht="14.25" customHeight="1" x14ac:dyDescent="0.2">
      <c r="A29" s="358" t="s">
        <v>260</v>
      </c>
      <c r="B29" s="344"/>
      <c r="C29" s="356">
        <f>C18+SUM(C21:C27)</f>
        <v>0</v>
      </c>
      <c r="D29" s="390"/>
      <c r="E29" s="356">
        <f>E18+SUM(E21:E27)</f>
        <v>0</v>
      </c>
      <c r="F29" s="390"/>
      <c r="G29" s="356">
        <f t="shared" ref="G29:J29" si="2">G18+SUM(G21:G27)</f>
        <v>0</v>
      </c>
      <c r="H29" s="390"/>
      <c r="I29" s="356">
        <f t="shared" si="2"/>
        <v>0</v>
      </c>
      <c r="J29" s="361">
        <f t="shared" si="2"/>
        <v>0</v>
      </c>
    </row>
    <row r="30" spans="1:10" ht="14.25" customHeight="1" x14ac:dyDescent="0.2">
      <c r="A30" s="358"/>
      <c r="B30" s="344"/>
      <c r="C30" s="585">
        <f>(C18/70*100)+SUM(C21:C27)</f>
        <v>0</v>
      </c>
      <c r="D30" s="344"/>
      <c r="E30" s="344"/>
      <c r="F30" s="344"/>
      <c r="G30" s="344"/>
      <c r="H30" s="344"/>
      <c r="I30" s="344"/>
      <c r="J30" s="366"/>
    </row>
    <row r="31" spans="1:10" ht="14.25" customHeight="1" x14ac:dyDescent="0.2">
      <c r="A31" s="358" t="s">
        <v>274</v>
      </c>
      <c r="B31" s="344"/>
      <c r="C31" s="369" t="s">
        <v>276</v>
      </c>
      <c r="D31" s="344"/>
      <c r="E31" s="369" t="s">
        <v>277</v>
      </c>
      <c r="F31" s="344"/>
      <c r="G31" s="344"/>
      <c r="H31" s="344"/>
      <c r="I31" s="344"/>
      <c r="J31" s="366"/>
    </row>
    <row r="32" spans="1:10" ht="14.25" customHeight="1" x14ac:dyDescent="0.2">
      <c r="A32" s="360" t="s">
        <v>282</v>
      </c>
      <c r="B32" s="344"/>
      <c r="C32" s="371" t="str">
        <f>IFERROR(Calculations!F27,"-")</f>
        <v>-</v>
      </c>
      <c r="D32" s="399"/>
      <c r="E32" s="400">
        <f>IFERROR(Calculations!J27,"-")</f>
        <v>0</v>
      </c>
      <c r="F32" s="344"/>
      <c r="G32" s="344"/>
      <c r="H32" s="344"/>
      <c r="I32" s="344"/>
      <c r="J32" s="366"/>
    </row>
    <row r="33" spans="1:10" ht="14.25" customHeight="1" x14ac:dyDescent="0.2">
      <c r="A33" s="360" t="s">
        <v>283</v>
      </c>
      <c r="B33" s="344"/>
      <c r="C33" s="371" t="str">
        <f>IFERROR(Calculations!F28,"-")</f>
        <v>-</v>
      </c>
      <c r="D33" s="399"/>
      <c r="E33" s="400">
        <f>IFERROR(Calculations!J28,"-")</f>
        <v>0</v>
      </c>
      <c r="F33" s="344"/>
      <c r="G33" s="344"/>
      <c r="H33" s="344"/>
      <c r="I33" s="344"/>
      <c r="J33" s="366"/>
    </row>
    <row r="34" spans="1:10" ht="14.25" customHeight="1" x14ac:dyDescent="0.2">
      <c r="A34" s="360" t="s">
        <v>284</v>
      </c>
      <c r="B34" s="344"/>
      <c r="C34" s="371" t="str">
        <f>IFERROR(Calculations!F29,"-")</f>
        <v>-</v>
      </c>
      <c r="D34" s="399"/>
      <c r="E34" s="400">
        <f>IFERROR(Calculations!J29,"-")</f>
        <v>0</v>
      </c>
      <c r="F34" s="344"/>
      <c r="G34" s="344"/>
      <c r="H34" s="344"/>
      <c r="I34" s="344"/>
      <c r="J34" s="366"/>
    </row>
    <row r="35" spans="1:10" ht="14.25" customHeight="1" x14ac:dyDescent="0.2">
      <c r="A35" s="360" t="s">
        <v>285</v>
      </c>
      <c r="B35" s="344"/>
      <c r="C35" s="371" t="str">
        <f>IFERROR(Calculations!F30,"-")</f>
        <v>-</v>
      </c>
      <c r="D35" s="399"/>
      <c r="E35" s="400">
        <f>IFERROR(Calculations!J30,"-")</f>
        <v>0</v>
      </c>
      <c r="F35" s="344"/>
      <c r="G35" s="344"/>
      <c r="H35" s="344"/>
      <c r="I35" s="344"/>
      <c r="J35" s="366"/>
    </row>
    <row r="36" spans="1:10" ht="14.25" customHeight="1" x14ac:dyDescent="0.2">
      <c r="A36" s="358"/>
      <c r="B36" s="344"/>
      <c r="C36" s="399"/>
      <c r="D36" s="399"/>
      <c r="E36" s="399"/>
      <c r="F36" s="344"/>
      <c r="G36" s="344"/>
      <c r="H36" s="344"/>
      <c r="I36" s="344"/>
      <c r="J36" s="366"/>
    </row>
    <row r="37" spans="1:10" ht="14.25" customHeight="1" x14ac:dyDescent="0.2">
      <c r="A37" s="445" t="s">
        <v>379</v>
      </c>
      <c r="B37" s="364"/>
      <c r="C37" s="367"/>
      <c r="D37" s="340"/>
      <c r="E37" s="368"/>
      <c r="F37" s="364"/>
      <c r="G37" s="365"/>
      <c r="H37" s="364"/>
      <c r="I37" s="340"/>
      <c r="J37" s="409">
        <f ca="1">TODAY()</f>
        <v>44158</v>
      </c>
    </row>
    <row r="38" spans="1:10" s="397" customFormat="1" ht="14.25" customHeight="1" x14ac:dyDescent="0.2">
      <c r="C38" s="602"/>
      <c r="D38" s="602"/>
      <c r="G38" s="603"/>
      <c r="I38" s="602"/>
      <c r="J38" s="602"/>
    </row>
    <row r="39" spans="1:10" s="397" customFormat="1" ht="14.25" customHeight="1" x14ac:dyDescent="0.2">
      <c r="C39" s="602"/>
      <c r="D39" s="602"/>
      <c r="G39" s="603"/>
      <c r="I39" s="602"/>
      <c r="J39" s="602"/>
    </row>
    <row r="40" spans="1:10" s="397" customFormat="1" ht="14.25" customHeight="1" x14ac:dyDescent="0.2">
      <c r="C40" s="602"/>
      <c r="D40" s="602"/>
      <c r="G40" s="603"/>
      <c r="I40" s="602"/>
      <c r="J40" s="602"/>
    </row>
    <row r="41" spans="1:10" s="397" customFormat="1" ht="14.25" customHeight="1" x14ac:dyDescent="0.2">
      <c r="C41" s="602"/>
      <c r="D41" s="602"/>
      <c r="G41" s="603"/>
      <c r="I41" s="602"/>
      <c r="J41" s="602"/>
    </row>
    <row r="42" spans="1:10" s="397" customFormat="1" ht="14.25" customHeight="1" x14ac:dyDescent="0.2">
      <c r="C42" s="602"/>
      <c r="D42" s="602"/>
      <c r="G42" s="603"/>
      <c r="I42" s="602"/>
      <c r="J42" s="602"/>
    </row>
    <row r="43" spans="1:10" s="397" customFormat="1" ht="14.25" customHeight="1" x14ac:dyDescent="0.2">
      <c r="C43" s="602"/>
      <c r="D43" s="602"/>
      <c r="G43" s="603"/>
      <c r="I43" s="602"/>
      <c r="J43" s="602"/>
    </row>
    <row r="44" spans="1:10" s="397" customFormat="1" ht="14.25" customHeight="1" x14ac:dyDescent="0.2">
      <c r="C44" s="602"/>
      <c r="D44" s="602"/>
      <c r="G44" s="603"/>
      <c r="I44" s="602"/>
      <c r="J44" s="602"/>
    </row>
    <row r="45" spans="1:10" s="397" customFormat="1" ht="14.25" customHeight="1" x14ac:dyDescent="0.2">
      <c r="C45" s="602"/>
      <c r="D45" s="602"/>
      <c r="G45" s="603"/>
      <c r="I45" s="602"/>
      <c r="J45" s="602"/>
    </row>
    <row r="46" spans="1:10" s="397" customFormat="1" ht="14.25" customHeight="1" x14ac:dyDescent="0.2">
      <c r="C46" s="602"/>
      <c r="D46" s="602"/>
      <c r="G46" s="603"/>
      <c r="I46" s="602"/>
      <c r="J46" s="602"/>
    </row>
    <row r="47" spans="1:10" s="397" customFormat="1" ht="14.25" customHeight="1" x14ac:dyDescent="0.2">
      <c r="C47" s="602"/>
      <c r="D47" s="602"/>
      <c r="G47" s="603"/>
      <c r="I47" s="602"/>
      <c r="J47" s="602"/>
    </row>
    <row r="48" spans="1:10" s="397" customFormat="1" ht="14.25" customHeight="1" x14ac:dyDescent="0.2">
      <c r="C48" s="602"/>
      <c r="D48" s="602"/>
      <c r="G48" s="603"/>
      <c r="I48" s="602"/>
      <c r="J48" s="602"/>
    </row>
    <row r="49" spans="3:10" s="397" customFormat="1" ht="14.25" customHeight="1" x14ac:dyDescent="0.2">
      <c r="C49" s="602"/>
      <c r="D49" s="602"/>
      <c r="G49" s="603"/>
      <c r="I49" s="602"/>
      <c r="J49" s="602"/>
    </row>
    <row r="50" spans="3:10" s="397" customFormat="1" ht="14.25" customHeight="1" x14ac:dyDescent="0.2">
      <c r="C50" s="602"/>
      <c r="D50" s="602"/>
      <c r="G50" s="603"/>
      <c r="I50" s="602"/>
      <c r="J50" s="602"/>
    </row>
    <row r="51" spans="3:10" s="397" customFormat="1" ht="14.25" customHeight="1" x14ac:dyDescent="0.2">
      <c r="C51" s="602"/>
      <c r="D51" s="602"/>
      <c r="G51" s="603"/>
      <c r="I51" s="602"/>
      <c r="J51" s="602"/>
    </row>
    <row r="52" spans="3:10" s="397" customFormat="1" ht="14.25" customHeight="1" x14ac:dyDescent="0.2">
      <c r="C52" s="602"/>
      <c r="D52" s="602"/>
      <c r="G52" s="603"/>
      <c r="I52" s="602"/>
      <c r="J52" s="602"/>
    </row>
    <row r="53" spans="3:10" s="397" customFormat="1" ht="14.25" customHeight="1" x14ac:dyDescent="0.2">
      <c r="C53" s="602"/>
      <c r="D53" s="602"/>
      <c r="G53" s="603"/>
      <c r="I53" s="602"/>
      <c r="J53" s="602"/>
    </row>
    <row r="54" spans="3:10" s="397" customFormat="1" ht="14.25" customHeight="1" x14ac:dyDescent="0.2">
      <c r="C54" s="602"/>
      <c r="D54" s="602"/>
      <c r="G54" s="603"/>
      <c r="I54" s="602"/>
      <c r="J54" s="602"/>
    </row>
    <row r="55" spans="3:10" s="397" customFormat="1" ht="14.25" customHeight="1" x14ac:dyDescent="0.2">
      <c r="C55" s="602"/>
      <c r="D55" s="602"/>
      <c r="G55" s="603"/>
      <c r="I55" s="602"/>
      <c r="J55" s="602"/>
    </row>
    <row r="56" spans="3:10" s="397" customFormat="1" ht="14.25" customHeight="1" x14ac:dyDescent="0.2">
      <c r="C56" s="602"/>
      <c r="D56" s="602"/>
      <c r="G56" s="603"/>
      <c r="I56" s="602"/>
      <c r="J56" s="602"/>
    </row>
    <row r="57" spans="3:10" s="397" customFormat="1" ht="14.25" customHeight="1" x14ac:dyDescent="0.2">
      <c r="C57" s="602"/>
      <c r="D57" s="602"/>
      <c r="G57" s="603"/>
      <c r="I57" s="602"/>
      <c r="J57" s="602"/>
    </row>
    <row r="58" spans="3:10" s="397" customFormat="1" ht="14.25" customHeight="1" x14ac:dyDescent="0.2">
      <c r="C58" s="602"/>
      <c r="D58" s="602"/>
      <c r="G58" s="603"/>
      <c r="I58" s="602"/>
      <c r="J58" s="602"/>
    </row>
    <row r="59" spans="3:10" s="397" customFormat="1" ht="14.25" customHeight="1" x14ac:dyDescent="0.2">
      <c r="C59" s="602"/>
      <c r="D59" s="602"/>
      <c r="G59" s="603"/>
      <c r="I59" s="602"/>
      <c r="J59" s="602"/>
    </row>
    <row r="60" spans="3:10" s="397" customFormat="1" ht="14.25" customHeight="1" x14ac:dyDescent="0.2">
      <c r="C60" s="602"/>
      <c r="D60" s="602"/>
      <c r="G60" s="603"/>
      <c r="I60" s="602"/>
      <c r="J60" s="602"/>
    </row>
    <row r="61" spans="3:10" s="397" customFormat="1" ht="14.25" customHeight="1" x14ac:dyDescent="0.2">
      <c r="C61" s="602"/>
      <c r="D61" s="602"/>
      <c r="G61" s="603"/>
      <c r="I61" s="602"/>
      <c r="J61" s="602"/>
    </row>
    <row r="62" spans="3:10" s="397" customFormat="1" ht="14.25" customHeight="1" x14ac:dyDescent="0.2">
      <c r="C62" s="602"/>
      <c r="D62" s="602"/>
      <c r="G62" s="603"/>
      <c r="I62" s="602"/>
      <c r="J62" s="602"/>
    </row>
    <row r="63" spans="3:10" s="397" customFormat="1" ht="14.25" customHeight="1" x14ac:dyDescent="0.2">
      <c r="C63" s="602"/>
      <c r="D63" s="602"/>
      <c r="G63" s="603"/>
      <c r="I63" s="602"/>
      <c r="J63" s="602"/>
    </row>
    <row r="64" spans="3:10" s="397" customFormat="1" ht="14.25" customHeight="1" x14ac:dyDescent="0.2">
      <c r="C64" s="602"/>
      <c r="D64" s="602"/>
      <c r="G64" s="603"/>
      <c r="I64" s="602"/>
      <c r="J64" s="602"/>
    </row>
    <row r="65" spans="3:10" s="397" customFormat="1" ht="14.25" customHeight="1" x14ac:dyDescent="0.2">
      <c r="C65" s="602"/>
      <c r="D65" s="602"/>
      <c r="G65" s="603"/>
      <c r="I65" s="602"/>
      <c r="J65" s="602"/>
    </row>
    <row r="66" spans="3:10" s="397" customFormat="1" ht="14.25" customHeight="1" x14ac:dyDescent="0.2">
      <c r="C66" s="602"/>
      <c r="D66" s="602"/>
      <c r="G66" s="603"/>
      <c r="I66" s="602"/>
      <c r="J66" s="602"/>
    </row>
    <row r="67" spans="3:10" s="397" customFormat="1" ht="14.25" customHeight="1" x14ac:dyDescent="0.2">
      <c r="C67" s="602"/>
      <c r="D67" s="602"/>
      <c r="G67" s="603"/>
      <c r="I67" s="602"/>
      <c r="J67" s="602"/>
    </row>
    <row r="68" spans="3:10" s="397" customFormat="1" ht="14.25" customHeight="1" x14ac:dyDescent="0.2">
      <c r="C68" s="602"/>
      <c r="D68" s="602"/>
      <c r="G68" s="603"/>
      <c r="I68" s="602"/>
      <c r="J68" s="602"/>
    </row>
    <row r="69" spans="3:10" s="397" customFormat="1" ht="14.25" customHeight="1" x14ac:dyDescent="0.2">
      <c r="C69" s="602"/>
      <c r="D69" s="602"/>
      <c r="G69" s="603"/>
      <c r="I69" s="602"/>
      <c r="J69" s="602"/>
    </row>
    <row r="70" spans="3:10" s="397" customFormat="1" ht="14.25" customHeight="1" x14ac:dyDescent="0.2">
      <c r="C70" s="602"/>
      <c r="D70" s="602"/>
      <c r="G70" s="603"/>
      <c r="I70" s="602"/>
      <c r="J70" s="602"/>
    </row>
    <row r="71" spans="3:10" s="397" customFormat="1" ht="14.25" customHeight="1" x14ac:dyDescent="0.2">
      <c r="C71" s="602"/>
      <c r="D71" s="602"/>
      <c r="G71" s="603"/>
      <c r="I71" s="602"/>
      <c r="J71" s="602"/>
    </row>
    <row r="72" spans="3:10" s="397" customFormat="1" ht="14.25" customHeight="1" x14ac:dyDescent="0.2">
      <c r="C72" s="602"/>
      <c r="D72" s="602"/>
      <c r="G72" s="603"/>
      <c r="I72" s="602"/>
      <c r="J72" s="602"/>
    </row>
    <row r="73" spans="3:10" s="397" customFormat="1" ht="14.25" customHeight="1" x14ac:dyDescent="0.2">
      <c r="C73" s="602"/>
      <c r="D73" s="602"/>
      <c r="G73" s="603"/>
      <c r="I73" s="602"/>
      <c r="J73" s="602"/>
    </row>
    <row r="74" spans="3:10" s="397" customFormat="1" ht="14.25" customHeight="1" x14ac:dyDescent="0.2">
      <c r="C74" s="602"/>
      <c r="D74" s="602"/>
      <c r="G74" s="603"/>
      <c r="I74" s="602"/>
      <c r="J74" s="602"/>
    </row>
    <row r="75" spans="3:10" s="397" customFormat="1" ht="14.25" customHeight="1" x14ac:dyDescent="0.2">
      <c r="C75" s="602"/>
      <c r="D75" s="602"/>
      <c r="G75" s="603"/>
      <c r="I75" s="602"/>
      <c r="J75" s="602"/>
    </row>
    <row r="76" spans="3:10" s="397" customFormat="1" ht="14.25" customHeight="1" x14ac:dyDescent="0.2">
      <c r="C76" s="602"/>
      <c r="D76" s="602"/>
      <c r="G76" s="603"/>
      <c r="I76" s="602"/>
      <c r="J76" s="602"/>
    </row>
    <row r="77" spans="3:10" s="397" customFormat="1" ht="14.25" customHeight="1" x14ac:dyDescent="0.2">
      <c r="C77" s="602"/>
      <c r="D77" s="602"/>
      <c r="G77" s="603"/>
      <c r="I77" s="602"/>
      <c r="J77" s="602"/>
    </row>
    <row r="78" spans="3:10" s="397" customFormat="1" ht="14.25" customHeight="1" x14ac:dyDescent="0.2">
      <c r="C78" s="602"/>
      <c r="D78" s="602"/>
      <c r="G78" s="603"/>
      <c r="I78" s="602"/>
      <c r="J78" s="602"/>
    </row>
    <row r="79" spans="3:10" s="397" customFormat="1" ht="14.25" customHeight="1" x14ac:dyDescent="0.2">
      <c r="C79" s="602"/>
      <c r="D79" s="602"/>
      <c r="G79" s="603"/>
      <c r="I79" s="602"/>
      <c r="J79" s="602"/>
    </row>
    <row r="80" spans="3:10" s="397" customFormat="1" ht="14.25" customHeight="1" x14ac:dyDescent="0.2">
      <c r="C80" s="602"/>
      <c r="D80" s="602"/>
      <c r="G80" s="603"/>
      <c r="I80" s="602"/>
      <c r="J80" s="602"/>
    </row>
    <row r="81" spans="3:10" s="397" customFormat="1" ht="14.25" customHeight="1" x14ac:dyDescent="0.2">
      <c r="C81" s="602"/>
      <c r="D81" s="602"/>
      <c r="G81" s="603"/>
      <c r="I81" s="602"/>
      <c r="J81" s="602"/>
    </row>
    <row r="82" spans="3:10" s="397" customFormat="1" ht="14.25" customHeight="1" x14ac:dyDescent="0.2">
      <c r="C82" s="602"/>
      <c r="D82" s="602"/>
      <c r="G82" s="603"/>
      <c r="I82" s="602"/>
      <c r="J82" s="602"/>
    </row>
    <row r="83" spans="3:10" s="397" customFormat="1" ht="14.25" customHeight="1" x14ac:dyDescent="0.2">
      <c r="C83" s="602"/>
      <c r="D83" s="602"/>
      <c r="G83" s="603"/>
      <c r="I83" s="602"/>
      <c r="J83" s="602"/>
    </row>
    <row r="84" spans="3:10" s="397" customFormat="1" ht="14.25" customHeight="1" x14ac:dyDescent="0.2">
      <c r="C84" s="602"/>
      <c r="D84" s="602"/>
      <c r="G84" s="603"/>
      <c r="I84" s="602"/>
      <c r="J84" s="602"/>
    </row>
    <row r="85" spans="3:10" s="397" customFormat="1" ht="14.25" customHeight="1" x14ac:dyDescent="0.2">
      <c r="C85" s="602"/>
      <c r="D85" s="602"/>
      <c r="G85" s="603"/>
      <c r="I85" s="602"/>
      <c r="J85" s="602"/>
    </row>
    <row r="86" spans="3:10" s="397" customFormat="1" ht="14.25" customHeight="1" x14ac:dyDescent="0.2">
      <c r="C86" s="602"/>
      <c r="D86" s="602"/>
      <c r="G86" s="603"/>
      <c r="I86" s="602"/>
      <c r="J86" s="602"/>
    </row>
    <row r="87" spans="3:10" s="397" customFormat="1" ht="14.25" customHeight="1" x14ac:dyDescent="0.2">
      <c r="C87" s="602"/>
      <c r="D87" s="602"/>
      <c r="G87" s="603"/>
      <c r="I87" s="602"/>
      <c r="J87" s="602"/>
    </row>
    <row r="88" spans="3:10" s="397" customFormat="1" ht="14.25" customHeight="1" x14ac:dyDescent="0.2">
      <c r="C88" s="602"/>
      <c r="D88" s="602"/>
      <c r="G88" s="603"/>
      <c r="I88" s="602"/>
      <c r="J88" s="602"/>
    </row>
    <row r="89" spans="3:10" s="397" customFormat="1" ht="14.25" customHeight="1" x14ac:dyDescent="0.2">
      <c r="C89" s="602"/>
      <c r="D89" s="602"/>
      <c r="G89" s="603"/>
      <c r="I89" s="602"/>
      <c r="J89" s="602"/>
    </row>
    <row r="90" spans="3:10" s="397" customFormat="1" ht="14.25" customHeight="1" x14ac:dyDescent="0.2">
      <c r="C90" s="602"/>
      <c r="D90" s="602"/>
      <c r="G90" s="603"/>
      <c r="I90" s="602"/>
      <c r="J90" s="602"/>
    </row>
    <row r="91" spans="3:10" s="397" customFormat="1" ht="14.25" customHeight="1" x14ac:dyDescent="0.2">
      <c r="C91" s="602"/>
      <c r="D91" s="602"/>
      <c r="G91" s="603"/>
      <c r="I91" s="602"/>
      <c r="J91" s="602"/>
    </row>
    <row r="92" spans="3:10" s="397" customFormat="1" ht="14.25" customHeight="1" x14ac:dyDescent="0.2">
      <c r="C92" s="602"/>
      <c r="D92" s="602"/>
      <c r="G92" s="603"/>
      <c r="I92" s="602"/>
      <c r="J92" s="602"/>
    </row>
    <row r="93" spans="3:10" s="397" customFormat="1" ht="14.25" customHeight="1" x14ac:dyDescent="0.2">
      <c r="C93" s="602"/>
      <c r="D93" s="602"/>
      <c r="G93" s="603"/>
      <c r="I93" s="602"/>
      <c r="J93" s="602"/>
    </row>
    <row r="94" spans="3:10" s="397" customFormat="1" ht="14.25" customHeight="1" x14ac:dyDescent="0.2">
      <c r="C94" s="602"/>
      <c r="D94" s="602"/>
      <c r="G94" s="603"/>
      <c r="I94" s="602"/>
      <c r="J94" s="602"/>
    </row>
    <row r="95" spans="3:10" s="397" customFormat="1" ht="14.25" customHeight="1" x14ac:dyDescent="0.2">
      <c r="C95" s="602"/>
      <c r="D95" s="602"/>
      <c r="G95" s="603"/>
      <c r="I95" s="602"/>
      <c r="J95" s="602"/>
    </row>
    <row r="96" spans="3:10" s="397" customFormat="1" ht="14.25" customHeight="1" x14ac:dyDescent="0.2">
      <c r="C96" s="602"/>
      <c r="D96" s="602"/>
      <c r="G96" s="603"/>
      <c r="I96" s="602"/>
      <c r="J96" s="602"/>
    </row>
    <row r="97" spans="3:10" s="397" customFormat="1" ht="14.25" customHeight="1" x14ac:dyDescent="0.2">
      <c r="C97" s="602"/>
      <c r="D97" s="602"/>
      <c r="G97" s="603"/>
      <c r="I97" s="602"/>
      <c r="J97" s="602"/>
    </row>
    <row r="98" spans="3:10" s="397" customFormat="1" ht="14.25" customHeight="1" x14ac:dyDescent="0.2">
      <c r="C98" s="602"/>
      <c r="D98" s="602"/>
      <c r="G98" s="603"/>
      <c r="I98" s="602"/>
      <c r="J98" s="602"/>
    </row>
    <row r="99" spans="3:10" s="397" customFormat="1" ht="14.25" customHeight="1" x14ac:dyDescent="0.2">
      <c r="C99" s="602"/>
      <c r="D99" s="602"/>
      <c r="G99" s="603"/>
      <c r="I99" s="602"/>
      <c r="J99" s="602"/>
    </row>
    <row r="100" spans="3:10" s="397" customFormat="1" ht="14.25" customHeight="1" x14ac:dyDescent="0.2">
      <c r="C100" s="602"/>
      <c r="D100" s="602"/>
      <c r="G100" s="603"/>
      <c r="I100" s="602"/>
      <c r="J100" s="602"/>
    </row>
    <row r="101" spans="3:10" s="397" customFormat="1" ht="14.25" customHeight="1" x14ac:dyDescent="0.2">
      <c r="C101" s="602"/>
      <c r="D101" s="602"/>
      <c r="G101" s="603"/>
      <c r="I101" s="602"/>
      <c r="J101" s="602"/>
    </row>
    <row r="102" spans="3:10" s="397" customFormat="1" ht="14.25" customHeight="1" x14ac:dyDescent="0.2">
      <c r="C102" s="602"/>
      <c r="D102" s="602"/>
      <c r="G102" s="603"/>
      <c r="I102" s="602"/>
      <c r="J102" s="602"/>
    </row>
    <row r="103" spans="3:10" s="397" customFormat="1" ht="14.25" customHeight="1" x14ac:dyDescent="0.2">
      <c r="C103" s="602"/>
      <c r="D103" s="602"/>
      <c r="G103" s="603"/>
      <c r="I103" s="602"/>
      <c r="J103" s="602"/>
    </row>
    <row r="104" spans="3:10" s="397" customFormat="1" ht="14.25" customHeight="1" x14ac:dyDescent="0.2">
      <c r="C104" s="602"/>
      <c r="D104" s="602"/>
      <c r="G104" s="603"/>
      <c r="I104" s="602"/>
      <c r="J104" s="602"/>
    </row>
    <row r="105" spans="3:10" s="397" customFormat="1" ht="14.25" customHeight="1" x14ac:dyDescent="0.2">
      <c r="C105" s="602"/>
      <c r="D105" s="602"/>
      <c r="G105" s="603"/>
      <c r="I105" s="602"/>
      <c r="J105" s="602"/>
    </row>
    <row r="106" spans="3:10" s="397" customFormat="1" ht="14.25" customHeight="1" x14ac:dyDescent="0.2">
      <c r="C106" s="602"/>
      <c r="D106" s="602"/>
      <c r="G106" s="603"/>
      <c r="I106" s="602"/>
      <c r="J106" s="602"/>
    </row>
    <row r="107" spans="3:10" s="397" customFormat="1" ht="14.25" customHeight="1" x14ac:dyDescent="0.2">
      <c r="C107" s="602"/>
      <c r="D107" s="602"/>
      <c r="G107" s="603"/>
      <c r="I107" s="602"/>
      <c r="J107" s="602"/>
    </row>
    <row r="108" spans="3:10" s="397" customFormat="1" ht="14.25" customHeight="1" x14ac:dyDescent="0.2">
      <c r="C108" s="602"/>
      <c r="D108" s="602"/>
      <c r="G108" s="603"/>
      <c r="I108" s="602"/>
      <c r="J108" s="602"/>
    </row>
    <row r="109" spans="3:10" s="397" customFormat="1" ht="14.25" customHeight="1" x14ac:dyDescent="0.2">
      <c r="C109" s="602"/>
      <c r="D109" s="602"/>
      <c r="G109" s="603"/>
      <c r="I109" s="602"/>
      <c r="J109" s="602"/>
    </row>
    <row r="110" spans="3:10" s="397" customFormat="1" ht="14.25" customHeight="1" x14ac:dyDescent="0.2">
      <c r="C110" s="602"/>
      <c r="D110" s="602"/>
      <c r="G110" s="603"/>
      <c r="I110" s="602"/>
      <c r="J110" s="602"/>
    </row>
    <row r="111" spans="3:10" s="397" customFormat="1" ht="14.25" customHeight="1" x14ac:dyDescent="0.2">
      <c r="C111" s="602"/>
      <c r="D111" s="602"/>
      <c r="G111" s="603"/>
      <c r="I111" s="602"/>
      <c r="J111" s="602"/>
    </row>
    <row r="112" spans="3:10" s="397" customFormat="1" ht="14.25" customHeight="1" x14ac:dyDescent="0.2">
      <c r="C112" s="602"/>
      <c r="D112" s="602"/>
      <c r="G112" s="603"/>
      <c r="I112" s="602"/>
      <c r="J112" s="602"/>
    </row>
    <row r="113" spans="3:10" s="397" customFormat="1" ht="14.25" customHeight="1" x14ac:dyDescent="0.2">
      <c r="C113" s="602"/>
      <c r="D113" s="602"/>
      <c r="G113" s="603"/>
      <c r="I113" s="602"/>
      <c r="J113" s="602"/>
    </row>
    <row r="114" spans="3:10" s="397" customFormat="1" ht="14.25" customHeight="1" x14ac:dyDescent="0.2">
      <c r="C114" s="602"/>
      <c r="D114" s="602"/>
      <c r="G114" s="603"/>
      <c r="I114" s="602"/>
      <c r="J114" s="602"/>
    </row>
    <row r="115" spans="3:10" s="397" customFormat="1" ht="14.25" customHeight="1" x14ac:dyDescent="0.2">
      <c r="C115" s="602"/>
      <c r="D115" s="602"/>
      <c r="G115" s="603"/>
      <c r="I115" s="602"/>
      <c r="J115" s="602"/>
    </row>
    <row r="116" spans="3:10" s="397" customFormat="1" ht="14.25" customHeight="1" x14ac:dyDescent="0.2">
      <c r="C116" s="602"/>
      <c r="D116" s="602"/>
      <c r="G116" s="603"/>
      <c r="I116" s="602"/>
      <c r="J116" s="602"/>
    </row>
    <row r="117" spans="3:10" s="397" customFormat="1" ht="14.25" customHeight="1" x14ac:dyDescent="0.2">
      <c r="C117" s="602"/>
      <c r="D117" s="602"/>
      <c r="G117" s="603"/>
      <c r="I117" s="602"/>
      <c r="J117" s="602"/>
    </row>
    <row r="118" spans="3:10" s="397" customFormat="1" ht="14.25" customHeight="1" x14ac:dyDescent="0.2">
      <c r="C118" s="602"/>
      <c r="D118" s="602"/>
      <c r="G118" s="603"/>
      <c r="I118" s="602"/>
      <c r="J118" s="602"/>
    </row>
    <row r="119" spans="3:10" s="397" customFormat="1" ht="14.25" customHeight="1" x14ac:dyDescent="0.2">
      <c r="C119" s="602"/>
      <c r="D119" s="602"/>
      <c r="G119" s="603"/>
      <c r="I119" s="602"/>
      <c r="J119" s="602"/>
    </row>
    <row r="120" spans="3:10" s="397" customFormat="1" ht="14.25" customHeight="1" x14ac:dyDescent="0.2">
      <c r="C120" s="602"/>
      <c r="D120" s="602"/>
      <c r="G120" s="603"/>
      <c r="I120" s="602"/>
      <c r="J120" s="602"/>
    </row>
    <row r="121" spans="3:10" s="397" customFormat="1" ht="14.25" customHeight="1" x14ac:dyDescent="0.2">
      <c r="C121" s="602"/>
      <c r="D121" s="602"/>
      <c r="G121" s="603"/>
      <c r="I121" s="602"/>
      <c r="J121" s="602"/>
    </row>
    <row r="122" spans="3:10" s="397" customFormat="1" ht="14.25" customHeight="1" x14ac:dyDescent="0.2">
      <c r="C122" s="602"/>
      <c r="D122" s="602"/>
      <c r="G122" s="603"/>
      <c r="I122" s="602"/>
      <c r="J122" s="602"/>
    </row>
    <row r="123" spans="3:10" s="397" customFormat="1" ht="14.25" customHeight="1" x14ac:dyDescent="0.2">
      <c r="C123" s="602"/>
      <c r="D123" s="602"/>
      <c r="G123" s="603"/>
      <c r="I123" s="602"/>
      <c r="J123" s="602"/>
    </row>
    <row r="124" spans="3:10" s="397" customFormat="1" ht="14.25" customHeight="1" x14ac:dyDescent="0.2">
      <c r="C124" s="602"/>
      <c r="D124" s="602"/>
      <c r="G124" s="603"/>
      <c r="I124" s="602"/>
      <c r="J124" s="602"/>
    </row>
    <row r="125" spans="3:10" s="397" customFormat="1" ht="14.25" customHeight="1" x14ac:dyDescent="0.2">
      <c r="C125" s="602"/>
      <c r="D125" s="602"/>
      <c r="G125" s="603"/>
      <c r="I125" s="602"/>
      <c r="J125" s="602"/>
    </row>
    <row r="126" spans="3:10" s="397" customFormat="1" ht="14.25" customHeight="1" x14ac:dyDescent="0.2">
      <c r="C126" s="602"/>
      <c r="D126" s="602"/>
      <c r="G126" s="603"/>
      <c r="I126" s="602"/>
      <c r="J126" s="602"/>
    </row>
    <row r="127" spans="3:10" s="397" customFormat="1" ht="14.25" customHeight="1" x14ac:dyDescent="0.2">
      <c r="C127" s="602"/>
      <c r="D127" s="602"/>
      <c r="G127" s="603"/>
      <c r="I127" s="602"/>
      <c r="J127" s="602"/>
    </row>
    <row r="128" spans="3:10" s="397" customFormat="1" ht="14.25" customHeight="1" x14ac:dyDescent="0.2">
      <c r="C128" s="602"/>
      <c r="D128" s="602"/>
      <c r="G128" s="603"/>
      <c r="I128" s="602"/>
      <c r="J128" s="602"/>
    </row>
    <row r="129" spans="3:10" s="397" customFormat="1" ht="14.25" customHeight="1" x14ac:dyDescent="0.2">
      <c r="C129" s="602"/>
      <c r="D129" s="602"/>
      <c r="G129" s="603"/>
      <c r="I129" s="602"/>
      <c r="J129" s="602"/>
    </row>
    <row r="130" spans="3:10" s="397" customFormat="1" ht="14.25" customHeight="1" x14ac:dyDescent="0.2">
      <c r="C130" s="602"/>
      <c r="D130" s="602"/>
      <c r="G130" s="603"/>
      <c r="I130" s="602"/>
      <c r="J130" s="602"/>
    </row>
    <row r="131" spans="3:10" s="397" customFormat="1" ht="14.25" customHeight="1" x14ac:dyDescent="0.2">
      <c r="C131" s="602"/>
      <c r="D131" s="602"/>
      <c r="G131" s="603"/>
      <c r="I131" s="602"/>
      <c r="J131" s="602"/>
    </row>
    <row r="132" spans="3:10" s="397" customFormat="1" ht="14.25" customHeight="1" x14ac:dyDescent="0.2">
      <c r="C132" s="602"/>
      <c r="D132" s="602"/>
      <c r="G132" s="603"/>
      <c r="I132" s="602"/>
      <c r="J132" s="602"/>
    </row>
    <row r="133" spans="3:10" s="397" customFormat="1" ht="14.25" customHeight="1" x14ac:dyDescent="0.2">
      <c r="C133" s="602"/>
      <c r="D133" s="602"/>
      <c r="G133" s="603"/>
      <c r="I133" s="602"/>
      <c r="J133" s="602"/>
    </row>
    <row r="134" spans="3:10" s="397" customFormat="1" ht="14.25" customHeight="1" x14ac:dyDescent="0.2">
      <c r="C134" s="602"/>
      <c r="D134" s="602"/>
      <c r="G134" s="603"/>
      <c r="I134" s="602"/>
      <c r="J134" s="602"/>
    </row>
    <row r="135" spans="3:10" s="397" customFormat="1" ht="14.25" customHeight="1" x14ac:dyDescent="0.2">
      <c r="C135" s="602"/>
      <c r="D135" s="602"/>
      <c r="G135" s="603"/>
      <c r="I135" s="602"/>
      <c r="J135" s="602"/>
    </row>
    <row r="136" spans="3:10" s="397" customFormat="1" ht="14.25" customHeight="1" x14ac:dyDescent="0.2">
      <c r="C136" s="602"/>
      <c r="D136" s="602"/>
      <c r="G136" s="603"/>
      <c r="I136" s="602"/>
      <c r="J136" s="602"/>
    </row>
    <row r="137" spans="3:10" s="397" customFormat="1" ht="14.25" customHeight="1" x14ac:dyDescent="0.2">
      <c r="C137" s="602"/>
      <c r="D137" s="602"/>
      <c r="G137" s="603"/>
      <c r="I137" s="602"/>
      <c r="J137" s="602"/>
    </row>
    <row r="138" spans="3:10" s="397" customFormat="1" ht="14.25" customHeight="1" x14ac:dyDescent="0.2">
      <c r="C138" s="602"/>
      <c r="D138" s="602"/>
      <c r="G138" s="603"/>
      <c r="I138" s="602"/>
      <c r="J138" s="602"/>
    </row>
    <row r="139" spans="3:10" s="397" customFormat="1" ht="14.25" customHeight="1" x14ac:dyDescent="0.2">
      <c r="C139" s="602"/>
      <c r="D139" s="602"/>
      <c r="G139" s="603"/>
      <c r="I139" s="602"/>
      <c r="J139" s="602"/>
    </row>
    <row r="140" spans="3:10" s="397" customFormat="1" ht="14.25" customHeight="1" x14ac:dyDescent="0.2">
      <c r="C140" s="602"/>
      <c r="D140" s="602"/>
      <c r="G140" s="603"/>
      <c r="I140" s="602"/>
      <c r="J140" s="602"/>
    </row>
    <row r="141" spans="3:10" s="397" customFormat="1" ht="14.25" customHeight="1" x14ac:dyDescent="0.2">
      <c r="C141" s="602"/>
      <c r="D141" s="602"/>
      <c r="G141" s="603"/>
      <c r="I141" s="602"/>
      <c r="J141" s="602"/>
    </row>
    <row r="142" spans="3:10" s="397" customFormat="1" ht="14.25" customHeight="1" x14ac:dyDescent="0.2">
      <c r="C142" s="602"/>
      <c r="D142" s="602"/>
      <c r="G142" s="603"/>
      <c r="I142" s="602"/>
      <c r="J142" s="602"/>
    </row>
    <row r="143" spans="3:10" s="397" customFormat="1" ht="14.25" customHeight="1" x14ac:dyDescent="0.2">
      <c r="C143" s="602"/>
      <c r="D143" s="602"/>
      <c r="G143" s="603"/>
      <c r="I143" s="602"/>
      <c r="J143" s="602"/>
    </row>
    <row r="144" spans="3:10" s="397" customFormat="1" ht="14.25" customHeight="1" x14ac:dyDescent="0.2">
      <c r="C144" s="602"/>
      <c r="D144" s="602"/>
      <c r="G144" s="603"/>
      <c r="I144" s="602"/>
      <c r="J144" s="602"/>
    </row>
    <row r="145" spans="3:10" s="397" customFormat="1" ht="14.25" customHeight="1" x14ac:dyDescent="0.2">
      <c r="C145" s="602"/>
      <c r="D145" s="602"/>
      <c r="G145" s="603"/>
      <c r="I145" s="602"/>
      <c r="J145" s="602"/>
    </row>
    <row r="146" spans="3:10" s="397" customFormat="1" ht="14.25" customHeight="1" x14ac:dyDescent="0.2">
      <c r="C146" s="602"/>
      <c r="D146" s="602"/>
      <c r="G146" s="603"/>
      <c r="I146" s="602"/>
      <c r="J146" s="602"/>
    </row>
    <row r="147" spans="3:10" s="397" customFormat="1" ht="14.25" customHeight="1" x14ac:dyDescent="0.2">
      <c r="C147" s="602"/>
      <c r="D147" s="602"/>
      <c r="G147" s="603"/>
      <c r="I147" s="602"/>
      <c r="J147" s="602"/>
    </row>
    <row r="148" spans="3:10" s="397" customFormat="1" ht="14.25" customHeight="1" x14ac:dyDescent="0.2">
      <c r="C148" s="602"/>
      <c r="D148" s="602"/>
      <c r="G148" s="603"/>
      <c r="I148" s="602"/>
      <c r="J148" s="602"/>
    </row>
    <row r="149" spans="3:10" s="397" customFormat="1" ht="14.25" customHeight="1" x14ac:dyDescent="0.2">
      <c r="C149" s="602"/>
      <c r="D149" s="602"/>
      <c r="G149" s="603"/>
      <c r="I149" s="602"/>
      <c r="J149" s="602"/>
    </row>
    <row r="150" spans="3:10" s="397" customFormat="1" ht="14.25" customHeight="1" x14ac:dyDescent="0.2">
      <c r="C150" s="602"/>
      <c r="D150" s="602"/>
      <c r="G150" s="603"/>
      <c r="I150" s="602"/>
      <c r="J150" s="602"/>
    </row>
    <row r="151" spans="3:10" s="397" customFormat="1" ht="14.25" customHeight="1" x14ac:dyDescent="0.2">
      <c r="C151" s="602"/>
      <c r="D151" s="602"/>
      <c r="G151" s="603"/>
      <c r="I151" s="602"/>
      <c r="J151" s="602"/>
    </row>
    <row r="152" spans="3:10" s="397" customFormat="1" ht="14.25" customHeight="1" x14ac:dyDescent="0.2">
      <c r="C152" s="602"/>
      <c r="D152" s="602"/>
      <c r="G152" s="603"/>
      <c r="I152" s="602"/>
      <c r="J152" s="602"/>
    </row>
    <row r="153" spans="3:10" s="397" customFormat="1" ht="14.25" customHeight="1" x14ac:dyDescent="0.2">
      <c r="C153" s="602"/>
      <c r="D153" s="602"/>
      <c r="G153" s="603"/>
      <c r="I153" s="602"/>
      <c r="J153" s="602"/>
    </row>
    <row r="154" spans="3:10" s="397" customFormat="1" ht="14.25" customHeight="1" x14ac:dyDescent="0.2">
      <c r="C154" s="602"/>
      <c r="D154" s="602"/>
      <c r="G154" s="603"/>
      <c r="I154" s="602"/>
      <c r="J154" s="602"/>
    </row>
    <row r="155" spans="3:10" s="397" customFormat="1" ht="14.25" customHeight="1" x14ac:dyDescent="0.2">
      <c r="C155" s="602"/>
      <c r="D155" s="602"/>
      <c r="G155" s="603"/>
      <c r="I155" s="602"/>
      <c r="J155" s="602"/>
    </row>
    <row r="156" spans="3:10" s="397" customFormat="1" ht="14.25" customHeight="1" x14ac:dyDescent="0.2">
      <c r="C156" s="602"/>
      <c r="D156" s="602"/>
      <c r="G156" s="603"/>
      <c r="I156" s="602"/>
      <c r="J156" s="602"/>
    </row>
    <row r="157" spans="3:10" s="397" customFormat="1" ht="14.25" customHeight="1" x14ac:dyDescent="0.2">
      <c r="C157" s="602"/>
      <c r="D157" s="602"/>
      <c r="G157" s="603"/>
      <c r="I157" s="602"/>
      <c r="J157" s="602"/>
    </row>
    <row r="158" spans="3:10" s="397" customFormat="1" ht="14.25" customHeight="1" x14ac:dyDescent="0.2">
      <c r="C158" s="602"/>
      <c r="D158" s="602"/>
      <c r="G158" s="603"/>
      <c r="I158" s="602"/>
      <c r="J158" s="602"/>
    </row>
    <row r="159" spans="3:10" s="397" customFormat="1" ht="14.25" customHeight="1" x14ac:dyDescent="0.2">
      <c r="C159" s="602"/>
      <c r="D159" s="602"/>
      <c r="G159" s="603"/>
      <c r="I159" s="602"/>
      <c r="J159" s="602"/>
    </row>
    <row r="160" spans="3:10" s="397" customFormat="1" ht="14.25" customHeight="1" x14ac:dyDescent="0.2">
      <c r="C160" s="602"/>
      <c r="D160" s="602"/>
      <c r="G160" s="603"/>
      <c r="I160" s="602"/>
      <c r="J160" s="602"/>
    </row>
    <row r="161" spans="3:10" s="397" customFormat="1" ht="14.25" customHeight="1" x14ac:dyDescent="0.2">
      <c r="C161" s="602"/>
      <c r="D161" s="602"/>
      <c r="G161" s="603"/>
      <c r="I161" s="602"/>
      <c r="J161" s="602"/>
    </row>
    <row r="162" spans="3:10" s="397" customFormat="1" ht="14.25" customHeight="1" x14ac:dyDescent="0.2">
      <c r="C162" s="602"/>
      <c r="D162" s="602"/>
      <c r="G162" s="603"/>
      <c r="I162" s="602"/>
      <c r="J162" s="602"/>
    </row>
    <row r="163" spans="3:10" s="397" customFormat="1" ht="14.25" customHeight="1" x14ac:dyDescent="0.2">
      <c r="C163" s="602"/>
      <c r="D163" s="602"/>
      <c r="G163" s="603"/>
      <c r="I163" s="602"/>
      <c r="J163" s="602"/>
    </row>
    <row r="164" spans="3:10" s="397" customFormat="1" ht="14.25" customHeight="1" x14ac:dyDescent="0.2">
      <c r="C164" s="602"/>
      <c r="D164" s="602"/>
      <c r="G164" s="603"/>
      <c r="I164" s="602"/>
      <c r="J164" s="602"/>
    </row>
    <row r="165" spans="3:10" s="397" customFormat="1" ht="14.25" customHeight="1" x14ac:dyDescent="0.2">
      <c r="C165" s="602"/>
      <c r="D165" s="602"/>
      <c r="G165" s="603"/>
      <c r="I165" s="602"/>
      <c r="J165" s="602"/>
    </row>
    <row r="166" spans="3:10" s="397" customFormat="1" ht="14.25" customHeight="1" x14ac:dyDescent="0.2">
      <c r="C166" s="602"/>
      <c r="D166" s="602"/>
      <c r="G166" s="603"/>
      <c r="I166" s="602"/>
      <c r="J166" s="602"/>
    </row>
    <row r="167" spans="3:10" s="397" customFormat="1" ht="14.25" customHeight="1" x14ac:dyDescent="0.2">
      <c r="C167" s="602"/>
      <c r="D167" s="602"/>
      <c r="G167" s="603"/>
      <c r="I167" s="602"/>
      <c r="J167" s="602"/>
    </row>
    <row r="168" spans="3:10" s="397" customFormat="1" ht="14.25" customHeight="1" x14ac:dyDescent="0.2">
      <c r="C168" s="602"/>
      <c r="D168" s="602"/>
      <c r="G168" s="603"/>
      <c r="I168" s="602"/>
      <c r="J168" s="602"/>
    </row>
    <row r="169" spans="3:10" s="397" customFormat="1" ht="14.25" customHeight="1" x14ac:dyDescent="0.2">
      <c r="C169" s="602"/>
      <c r="D169" s="602"/>
      <c r="G169" s="603"/>
      <c r="I169" s="602"/>
      <c r="J169" s="602"/>
    </row>
    <row r="170" spans="3:10" s="397" customFormat="1" ht="14.25" customHeight="1" x14ac:dyDescent="0.2">
      <c r="C170" s="602"/>
      <c r="D170" s="602"/>
      <c r="G170" s="603"/>
      <c r="I170" s="602"/>
      <c r="J170" s="602"/>
    </row>
    <row r="171" spans="3:10" s="397" customFormat="1" ht="14.25" customHeight="1" x14ac:dyDescent="0.2">
      <c r="C171" s="602"/>
      <c r="D171" s="602"/>
      <c r="G171" s="603"/>
      <c r="I171" s="602"/>
      <c r="J171" s="602"/>
    </row>
    <row r="172" spans="3:10" s="397" customFormat="1" ht="14.25" customHeight="1" x14ac:dyDescent="0.2">
      <c r="C172" s="602"/>
      <c r="D172" s="602"/>
      <c r="G172" s="603"/>
      <c r="I172" s="602"/>
      <c r="J172" s="602"/>
    </row>
    <row r="173" spans="3:10" s="397" customFormat="1" ht="14.25" customHeight="1" x14ac:dyDescent="0.2">
      <c r="C173" s="602"/>
      <c r="D173" s="602"/>
      <c r="G173" s="603"/>
      <c r="I173" s="602"/>
      <c r="J173" s="602"/>
    </row>
    <row r="174" spans="3:10" s="397" customFormat="1" ht="14.25" customHeight="1" x14ac:dyDescent="0.2">
      <c r="C174" s="602"/>
      <c r="D174" s="602"/>
      <c r="G174" s="603"/>
      <c r="I174" s="602"/>
      <c r="J174" s="602"/>
    </row>
    <row r="175" spans="3:10" s="397" customFormat="1" ht="14.25" customHeight="1" x14ac:dyDescent="0.2">
      <c r="C175" s="602"/>
      <c r="D175" s="602"/>
      <c r="G175" s="603"/>
      <c r="I175" s="602"/>
      <c r="J175" s="602"/>
    </row>
    <row r="176" spans="3:10" s="397" customFormat="1" ht="14.25" customHeight="1" x14ac:dyDescent="0.2">
      <c r="C176" s="602"/>
      <c r="D176" s="602"/>
      <c r="G176" s="603"/>
      <c r="I176" s="602"/>
      <c r="J176" s="602"/>
    </row>
    <row r="177" spans="3:10" s="397" customFormat="1" ht="14.25" customHeight="1" x14ac:dyDescent="0.2">
      <c r="C177" s="602"/>
      <c r="D177" s="602"/>
      <c r="G177" s="603"/>
      <c r="I177" s="602"/>
      <c r="J177" s="602"/>
    </row>
    <row r="178" spans="3:10" s="397" customFormat="1" ht="14.25" customHeight="1" x14ac:dyDescent="0.2">
      <c r="C178" s="602"/>
      <c r="D178" s="602"/>
      <c r="G178" s="603"/>
      <c r="I178" s="602"/>
      <c r="J178" s="602"/>
    </row>
    <row r="179" spans="3:10" s="397" customFormat="1" ht="14.25" customHeight="1" x14ac:dyDescent="0.2">
      <c r="C179" s="602"/>
      <c r="D179" s="602"/>
      <c r="G179" s="603"/>
      <c r="I179" s="602"/>
      <c r="J179" s="602"/>
    </row>
    <row r="180" spans="3:10" s="397" customFormat="1" ht="14.25" customHeight="1" x14ac:dyDescent="0.2">
      <c r="C180" s="602"/>
      <c r="D180" s="602"/>
      <c r="G180" s="603"/>
      <c r="I180" s="602"/>
      <c r="J180" s="602"/>
    </row>
    <row r="181" spans="3:10" s="397" customFormat="1" ht="14.25" customHeight="1" x14ac:dyDescent="0.2">
      <c r="C181" s="602"/>
      <c r="D181" s="602"/>
      <c r="G181" s="603"/>
      <c r="I181" s="602"/>
      <c r="J181" s="602"/>
    </row>
    <row r="182" spans="3:10" s="397" customFormat="1" ht="14.25" customHeight="1" x14ac:dyDescent="0.2">
      <c r="C182" s="602"/>
      <c r="D182" s="602"/>
      <c r="G182" s="603"/>
      <c r="I182" s="602"/>
      <c r="J182" s="602"/>
    </row>
    <row r="183" spans="3:10" s="397" customFormat="1" ht="14.25" customHeight="1" x14ac:dyDescent="0.2">
      <c r="C183" s="602"/>
      <c r="D183" s="602"/>
      <c r="G183" s="603"/>
      <c r="I183" s="602"/>
      <c r="J183" s="602"/>
    </row>
    <row r="184" spans="3:10" s="397" customFormat="1" ht="14.25" customHeight="1" x14ac:dyDescent="0.2">
      <c r="C184" s="602"/>
      <c r="D184" s="602"/>
      <c r="G184" s="603"/>
      <c r="I184" s="602"/>
      <c r="J184" s="602"/>
    </row>
    <row r="185" spans="3:10" s="397" customFormat="1" ht="14.25" customHeight="1" x14ac:dyDescent="0.2">
      <c r="C185" s="602"/>
      <c r="D185" s="602"/>
      <c r="G185" s="603"/>
      <c r="I185" s="602"/>
      <c r="J185" s="602"/>
    </row>
    <row r="186" spans="3:10" s="397" customFormat="1" ht="14.25" customHeight="1" x14ac:dyDescent="0.2">
      <c r="C186" s="602"/>
      <c r="D186" s="602"/>
      <c r="G186" s="603"/>
      <c r="I186" s="602"/>
      <c r="J186" s="602"/>
    </row>
    <row r="187" spans="3:10" s="397" customFormat="1" ht="14.25" customHeight="1" x14ac:dyDescent="0.2">
      <c r="C187" s="602"/>
      <c r="D187" s="602"/>
      <c r="G187" s="603"/>
      <c r="I187" s="602"/>
      <c r="J187" s="602"/>
    </row>
    <row r="188" spans="3:10" s="397" customFormat="1" ht="14.25" customHeight="1" x14ac:dyDescent="0.2">
      <c r="C188" s="602"/>
      <c r="D188" s="602"/>
      <c r="G188" s="603"/>
      <c r="I188" s="602"/>
      <c r="J188" s="602"/>
    </row>
    <row r="189" spans="3:10" s="397" customFormat="1" ht="14.25" customHeight="1" x14ac:dyDescent="0.2">
      <c r="C189" s="602"/>
      <c r="D189" s="602"/>
      <c r="G189" s="603"/>
      <c r="I189" s="602"/>
      <c r="J189" s="602"/>
    </row>
    <row r="190" spans="3:10" s="397" customFormat="1" ht="14.25" customHeight="1" x14ac:dyDescent="0.2">
      <c r="C190" s="602"/>
      <c r="D190" s="602"/>
      <c r="G190" s="603"/>
      <c r="I190" s="602"/>
      <c r="J190" s="602"/>
    </row>
    <row r="191" spans="3:10" s="397" customFormat="1" ht="14.25" customHeight="1" x14ac:dyDescent="0.2">
      <c r="C191" s="602"/>
      <c r="D191" s="602"/>
      <c r="G191" s="603"/>
      <c r="I191" s="602"/>
      <c r="J191" s="602"/>
    </row>
    <row r="192" spans="3:10" s="397" customFormat="1" ht="14.25" customHeight="1" x14ac:dyDescent="0.2">
      <c r="C192" s="602"/>
      <c r="D192" s="602"/>
      <c r="G192" s="603"/>
      <c r="I192" s="602"/>
      <c r="J192" s="602"/>
    </row>
    <row r="193" spans="3:10" s="397" customFormat="1" ht="14.25" customHeight="1" x14ac:dyDescent="0.2">
      <c r="C193" s="602"/>
      <c r="D193" s="602"/>
      <c r="G193" s="603"/>
      <c r="I193" s="602"/>
      <c r="J193" s="602"/>
    </row>
    <row r="194" spans="3:10" s="397" customFormat="1" ht="14.25" customHeight="1" x14ac:dyDescent="0.2">
      <c r="C194" s="602"/>
      <c r="D194" s="602"/>
      <c r="G194" s="603"/>
      <c r="I194" s="602"/>
      <c r="J194" s="602"/>
    </row>
    <row r="195" spans="3:10" s="397" customFormat="1" ht="14.25" customHeight="1" x14ac:dyDescent="0.2">
      <c r="C195" s="602"/>
      <c r="D195" s="602"/>
      <c r="G195" s="603"/>
      <c r="I195" s="602"/>
      <c r="J195" s="602"/>
    </row>
    <row r="196" spans="3:10" s="397" customFormat="1" ht="14.25" customHeight="1" x14ac:dyDescent="0.2">
      <c r="C196" s="602"/>
      <c r="D196" s="602"/>
      <c r="G196" s="603"/>
      <c r="I196" s="602"/>
      <c r="J196" s="602"/>
    </row>
    <row r="197" spans="3:10" s="397" customFormat="1" ht="14.25" customHeight="1" x14ac:dyDescent="0.2">
      <c r="C197" s="602"/>
      <c r="D197" s="602"/>
      <c r="G197" s="603"/>
      <c r="I197" s="602"/>
      <c r="J197" s="602"/>
    </row>
    <row r="198" spans="3:10" s="397" customFormat="1" ht="14.25" customHeight="1" x14ac:dyDescent="0.2">
      <c r="C198" s="602"/>
      <c r="D198" s="602"/>
      <c r="G198" s="603"/>
      <c r="I198" s="602"/>
      <c r="J198" s="602"/>
    </row>
    <row r="199" spans="3:10" s="397" customFormat="1" ht="14.25" customHeight="1" x14ac:dyDescent="0.2">
      <c r="C199" s="602"/>
      <c r="D199" s="602"/>
      <c r="G199" s="603"/>
      <c r="I199" s="602"/>
      <c r="J199" s="602"/>
    </row>
    <row r="200" spans="3:10" s="397" customFormat="1" ht="14.25" customHeight="1" x14ac:dyDescent="0.2">
      <c r="C200" s="602"/>
      <c r="D200" s="602"/>
      <c r="G200" s="603"/>
      <c r="I200" s="602"/>
      <c r="J200" s="602"/>
    </row>
    <row r="201" spans="3:10" s="397" customFormat="1" ht="14.25" customHeight="1" x14ac:dyDescent="0.2">
      <c r="C201" s="602"/>
      <c r="D201" s="602"/>
      <c r="G201" s="603"/>
      <c r="I201" s="602"/>
      <c r="J201" s="602"/>
    </row>
    <row r="202" spans="3:10" s="397" customFormat="1" ht="14.25" customHeight="1" x14ac:dyDescent="0.2">
      <c r="C202" s="602"/>
      <c r="D202" s="602"/>
      <c r="G202" s="603"/>
      <c r="I202" s="602"/>
      <c r="J202" s="602"/>
    </row>
    <row r="203" spans="3:10" s="397" customFormat="1" ht="14.25" customHeight="1" x14ac:dyDescent="0.2">
      <c r="C203" s="602"/>
      <c r="D203" s="602"/>
      <c r="G203" s="603"/>
      <c r="I203" s="602"/>
      <c r="J203" s="602"/>
    </row>
    <row r="204" spans="3:10" s="397" customFormat="1" ht="14.25" customHeight="1" x14ac:dyDescent="0.2">
      <c r="C204" s="602"/>
      <c r="D204" s="602"/>
      <c r="G204" s="603"/>
      <c r="I204" s="602"/>
      <c r="J204" s="602"/>
    </row>
    <row r="205" spans="3:10" s="397" customFormat="1" ht="14.25" customHeight="1" x14ac:dyDescent="0.2">
      <c r="C205" s="602"/>
      <c r="D205" s="602"/>
      <c r="G205" s="603"/>
      <c r="I205" s="602"/>
      <c r="J205" s="602"/>
    </row>
    <row r="206" spans="3:10" s="397" customFormat="1" ht="14.25" customHeight="1" x14ac:dyDescent="0.2">
      <c r="C206" s="602"/>
      <c r="D206" s="602"/>
      <c r="G206" s="603"/>
      <c r="I206" s="602"/>
      <c r="J206" s="602"/>
    </row>
    <row r="207" spans="3:10" s="397" customFormat="1" ht="14.25" customHeight="1" x14ac:dyDescent="0.2">
      <c r="C207" s="602"/>
      <c r="D207" s="602"/>
      <c r="G207" s="603"/>
      <c r="I207" s="602"/>
      <c r="J207" s="602"/>
    </row>
    <row r="208" spans="3:10" s="397" customFormat="1" ht="14.25" customHeight="1" x14ac:dyDescent="0.2">
      <c r="C208" s="602"/>
      <c r="D208" s="602"/>
      <c r="G208" s="603"/>
      <c r="I208" s="602"/>
      <c r="J208" s="602"/>
    </row>
    <row r="209" spans="3:10" s="397" customFormat="1" ht="14.25" customHeight="1" x14ac:dyDescent="0.2">
      <c r="C209" s="602"/>
      <c r="D209" s="602"/>
      <c r="G209" s="603"/>
      <c r="I209" s="602"/>
      <c r="J209" s="602"/>
    </row>
    <row r="210" spans="3:10" s="397" customFormat="1" ht="14.25" customHeight="1" x14ac:dyDescent="0.2">
      <c r="C210" s="602"/>
      <c r="D210" s="602"/>
      <c r="G210" s="603"/>
      <c r="I210" s="602"/>
      <c r="J210" s="602"/>
    </row>
    <row r="211" spans="3:10" s="397" customFormat="1" ht="14.25" customHeight="1" x14ac:dyDescent="0.2">
      <c r="C211" s="602"/>
      <c r="D211" s="602"/>
      <c r="G211" s="603"/>
      <c r="I211" s="602"/>
      <c r="J211" s="602"/>
    </row>
    <row r="212" spans="3:10" s="397" customFormat="1" ht="14.25" customHeight="1" x14ac:dyDescent="0.2">
      <c r="C212" s="602"/>
      <c r="D212" s="602"/>
      <c r="G212" s="603"/>
      <c r="I212" s="602"/>
      <c r="J212" s="602"/>
    </row>
    <row r="213" spans="3:10" s="397" customFormat="1" ht="14.25" customHeight="1" x14ac:dyDescent="0.2">
      <c r="C213" s="602"/>
      <c r="D213" s="602"/>
      <c r="G213" s="603"/>
      <c r="I213" s="602"/>
      <c r="J213" s="602"/>
    </row>
    <row r="214" spans="3:10" s="397" customFormat="1" ht="14.25" customHeight="1" x14ac:dyDescent="0.2">
      <c r="C214" s="602"/>
      <c r="D214" s="602"/>
      <c r="G214" s="603"/>
      <c r="I214" s="602"/>
      <c r="J214" s="602"/>
    </row>
    <row r="215" spans="3:10" s="397" customFormat="1" ht="14.25" customHeight="1" x14ac:dyDescent="0.2">
      <c r="C215" s="602"/>
      <c r="D215" s="602"/>
      <c r="G215" s="603"/>
      <c r="I215" s="602"/>
      <c r="J215" s="602"/>
    </row>
    <row r="216" spans="3:10" s="397" customFormat="1" ht="14.25" customHeight="1" x14ac:dyDescent="0.2">
      <c r="C216" s="602"/>
      <c r="D216" s="602"/>
      <c r="G216" s="603"/>
      <c r="I216" s="602"/>
      <c r="J216" s="602"/>
    </row>
    <row r="217" spans="3:10" s="397" customFormat="1" ht="14.25" customHeight="1" x14ac:dyDescent="0.2">
      <c r="C217" s="602"/>
      <c r="D217" s="602"/>
      <c r="G217" s="603"/>
      <c r="I217" s="602"/>
      <c r="J217" s="602"/>
    </row>
    <row r="218" spans="3:10" s="397" customFormat="1" ht="14.25" customHeight="1" x14ac:dyDescent="0.2">
      <c r="C218" s="602"/>
      <c r="D218" s="602"/>
      <c r="G218" s="603"/>
      <c r="I218" s="602"/>
      <c r="J218" s="602"/>
    </row>
    <row r="219" spans="3:10" s="397" customFormat="1" ht="14.25" customHeight="1" x14ac:dyDescent="0.2">
      <c r="C219" s="602"/>
      <c r="D219" s="602"/>
      <c r="G219" s="603"/>
      <c r="I219" s="602"/>
      <c r="J219" s="602"/>
    </row>
    <row r="220" spans="3:10" s="397" customFormat="1" ht="14.25" customHeight="1" x14ac:dyDescent="0.2">
      <c r="C220" s="602"/>
      <c r="D220" s="602"/>
      <c r="G220" s="603"/>
      <c r="I220" s="602"/>
      <c r="J220" s="602"/>
    </row>
    <row r="221" spans="3:10" s="397" customFormat="1" ht="14.25" customHeight="1" x14ac:dyDescent="0.2">
      <c r="C221" s="602"/>
      <c r="D221" s="602"/>
      <c r="G221" s="603"/>
      <c r="I221" s="602"/>
      <c r="J221" s="602"/>
    </row>
    <row r="222" spans="3:10" s="397" customFormat="1" ht="14.25" customHeight="1" x14ac:dyDescent="0.2">
      <c r="C222" s="602"/>
      <c r="D222" s="602"/>
      <c r="G222" s="603"/>
      <c r="I222" s="602"/>
      <c r="J222" s="602"/>
    </row>
    <row r="223" spans="3:10" s="397" customFormat="1" ht="14.25" customHeight="1" x14ac:dyDescent="0.2">
      <c r="C223" s="602"/>
      <c r="D223" s="602"/>
      <c r="G223" s="603"/>
      <c r="I223" s="602"/>
      <c r="J223" s="602"/>
    </row>
    <row r="224" spans="3:10" s="397" customFormat="1" ht="14.25" customHeight="1" x14ac:dyDescent="0.2">
      <c r="C224" s="602"/>
      <c r="D224" s="602"/>
      <c r="G224" s="603"/>
      <c r="I224" s="602"/>
      <c r="J224" s="602"/>
    </row>
    <row r="225" spans="3:10" s="397" customFormat="1" ht="14.25" customHeight="1" x14ac:dyDescent="0.2">
      <c r="C225" s="602"/>
      <c r="D225" s="602"/>
      <c r="G225" s="603"/>
      <c r="I225" s="602"/>
      <c r="J225" s="602"/>
    </row>
    <row r="226" spans="3:10" s="397" customFormat="1" ht="14.25" customHeight="1" x14ac:dyDescent="0.2">
      <c r="C226" s="602"/>
      <c r="D226" s="602"/>
      <c r="G226" s="603"/>
      <c r="I226" s="602"/>
      <c r="J226" s="602"/>
    </row>
    <row r="227" spans="3:10" s="397" customFormat="1" ht="14.25" customHeight="1" x14ac:dyDescent="0.2">
      <c r="C227" s="602"/>
      <c r="D227" s="602"/>
      <c r="G227" s="603"/>
      <c r="I227" s="602"/>
      <c r="J227" s="602"/>
    </row>
    <row r="228" spans="3:10" s="397" customFormat="1" ht="14.25" customHeight="1" x14ac:dyDescent="0.2">
      <c r="C228" s="602"/>
      <c r="D228" s="602"/>
      <c r="G228" s="603"/>
      <c r="I228" s="602"/>
      <c r="J228" s="602"/>
    </row>
    <row r="229" spans="3:10" s="397" customFormat="1" ht="14.25" customHeight="1" x14ac:dyDescent="0.2">
      <c r="C229" s="602"/>
      <c r="D229" s="602"/>
      <c r="G229" s="603"/>
      <c r="I229" s="602"/>
      <c r="J229" s="602"/>
    </row>
    <row r="230" spans="3:10" s="397" customFormat="1" ht="14.25" customHeight="1" x14ac:dyDescent="0.2">
      <c r="C230" s="602"/>
      <c r="D230" s="602"/>
      <c r="G230" s="603"/>
      <c r="I230" s="602"/>
      <c r="J230" s="602"/>
    </row>
    <row r="231" spans="3:10" s="397" customFormat="1" ht="14.25" customHeight="1" x14ac:dyDescent="0.2">
      <c r="C231" s="602"/>
      <c r="D231" s="602"/>
      <c r="G231" s="603"/>
      <c r="I231" s="602"/>
      <c r="J231" s="602"/>
    </row>
    <row r="232" spans="3:10" s="397" customFormat="1" ht="14.25" customHeight="1" x14ac:dyDescent="0.2">
      <c r="C232" s="602"/>
      <c r="D232" s="602"/>
      <c r="G232" s="603"/>
      <c r="I232" s="602"/>
      <c r="J232" s="602"/>
    </row>
    <row r="233" spans="3:10" s="397" customFormat="1" ht="14.25" customHeight="1" x14ac:dyDescent="0.2">
      <c r="C233" s="602"/>
      <c r="D233" s="602"/>
      <c r="G233" s="603"/>
      <c r="I233" s="602"/>
      <c r="J233" s="602"/>
    </row>
    <row r="234" spans="3:10" s="397" customFormat="1" ht="14.25" customHeight="1" x14ac:dyDescent="0.2">
      <c r="C234" s="602"/>
      <c r="D234" s="602"/>
      <c r="G234" s="603"/>
      <c r="I234" s="602"/>
      <c r="J234" s="602"/>
    </row>
    <row r="235" spans="3:10" s="397" customFormat="1" ht="14.25" customHeight="1" x14ac:dyDescent="0.2">
      <c r="C235" s="602"/>
      <c r="D235" s="602"/>
      <c r="G235" s="603"/>
      <c r="I235" s="602"/>
      <c r="J235" s="602"/>
    </row>
    <row r="236" spans="3:10" s="397" customFormat="1" ht="14.25" customHeight="1" x14ac:dyDescent="0.2">
      <c r="C236" s="602"/>
      <c r="D236" s="602"/>
      <c r="G236" s="603"/>
      <c r="I236" s="602"/>
      <c r="J236" s="602"/>
    </row>
    <row r="237" spans="3:10" s="397" customFormat="1" ht="14.25" customHeight="1" x14ac:dyDescent="0.2">
      <c r="C237" s="602"/>
      <c r="D237" s="602"/>
      <c r="G237" s="603"/>
      <c r="I237" s="602"/>
      <c r="J237" s="602"/>
    </row>
    <row r="238" spans="3:10" s="397" customFormat="1" ht="14.25" customHeight="1" x14ac:dyDescent="0.2">
      <c r="C238" s="602"/>
      <c r="D238" s="602"/>
      <c r="G238" s="603"/>
      <c r="I238" s="602"/>
      <c r="J238" s="602"/>
    </row>
    <row r="239" spans="3:10" s="397" customFormat="1" ht="14.25" customHeight="1" x14ac:dyDescent="0.2">
      <c r="C239" s="602"/>
      <c r="D239" s="602"/>
      <c r="G239" s="603"/>
      <c r="I239" s="602"/>
      <c r="J239" s="602"/>
    </row>
    <row r="240" spans="3:10" s="397" customFormat="1" ht="14.25" customHeight="1" x14ac:dyDescent="0.2">
      <c r="C240" s="602"/>
      <c r="D240" s="602"/>
      <c r="G240" s="603"/>
      <c r="I240" s="602"/>
      <c r="J240" s="602"/>
    </row>
    <row r="241" spans="3:10" s="397" customFormat="1" ht="14.25" customHeight="1" x14ac:dyDescent="0.2">
      <c r="C241" s="602"/>
      <c r="D241" s="602"/>
      <c r="G241" s="603"/>
      <c r="I241" s="602"/>
      <c r="J241" s="602"/>
    </row>
    <row r="242" spans="3:10" s="397" customFormat="1" ht="14.25" customHeight="1" x14ac:dyDescent="0.2">
      <c r="C242" s="602"/>
      <c r="D242" s="602"/>
      <c r="G242" s="603"/>
      <c r="I242" s="602"/>
      <c r="J242" s="602"/>
    </row>
    <row r="243" spans="3:10" s="397" customFormat="1" ht="14.25" customHeight="1" x14ac:dyDescent="0.2">
      <c r="C243" s="602"/>
      <c r="D243" s="602"/>
      <c r="G243" s="603"/>
      <c r="I243" s="602"/>
      <c r="J243" s="602"/>
    </row>
    <row r="244" spans="3:10" s="397" customFormat="1" ht="14.25" customHeight="1" x14ac:dyDescent="0.2">
      <c r="C244" s="602"/>
      <c r="D244" s="602"/>
      <c r="G244" s="603"/>
      <c r="I244" s="602"/>
      <c r="J244" s="602"/>
    </row>
    <row r="245" spans="3:10" s="397" customFormat="1" ht="14.25" customHeight="1" x14ac:dyDescent="0.2">
      <c r="C245" s="602"/>
      <c r="D245" s="602"/>
      <c r="G245" s="603"/>
      <c r="I245" s="602"/>
      <c r="J245" s="602"/>
    </row>
    <row r="246" spans="3:10" s="397" customFormat="1" ht="14.25" customHeight="1" x14ac:dyDescent="0.2">
      <c r="C246" s="602"/>
      <c r="D246" s="602"/>
      <c r="G246" s="603"/>
      <c r="I246" s="602"/>
      <c r="J246" s="602"/>
    </row>
    <row r="247" spans="3:10" s="397" customFormat="1" ht="14.25" customHeight="1" x14ac:dyDescent="0.2">
      <c r="C247" s="602"/>
      <c r="D247" s="602"/>
      <c r="G247" s="603"/>
      <c r="I247" s="602"/>
      <c r="J247" s="602"/>
    </row>
    <row r="248" spans="3:10" s="397" customFormat="1" ht="14.25" customHeight="1" x14ac:dyDescent="0.2">
      <c r="C248" s="602"/>
      <c r="D248" s="602"/>
      <c r="G248" s="603"/>
      <c r="I248" s="602"/>
      <c r="J248" s="602"/>
    </row>
    <row r="249" spans="3:10" s="397" customFormat="1" ht="14.25" customHeight="1" x14ac:dyDescent="0.2">
      <c r="C249" s="602"/>
      <c r="D249" s="602"/>
      <c r="G249" s="603"/>
      <c r="I249" s="602"/>
      <c r="J249" s="602"/>
    </row>
    <row r="250" spans="3:10" s="397" customFormat="1" ht="14.25" customHeight="1" x14ac:dyDescent="0.2">
      <c r="C250" s="602"/>
      <c r="D250" s="602"/>
      <c r="G250" s="603"/>
      <c r="I250" s="602"/>
      <c r="J250" s="602"/>
    </row>
    <row r="251" spans="3:10" s="397" customFormat="1" ht="14.25" customHeight="1" x14ac:dyDescent="0.2">
      <c r="C251" s="602"/>
      <c r="D251" s="602"/>
      <c r="G251" s="603"/>
      <c r="I251" s="602"/>
      <c r="J251" s="602"/>
    </row>
    <row r="252" spans="3:10" s="397" customFormat="1" ht="14.25" customHeight="1" x14ac:dyDescent="0.2">
      <c r="C252" s="602"/>
      <c r="D252" s="602"/>
      <c r="G252" s="603"/>
      <c r="I252" s="602"/>
      <c r="J252" s="602"/>
    </row>
    <row r="253" spans="3:10" s="397" customFormat="1" ht="14.25" customHeight="1" x14ac:dyDescent="0.2">
      <c r="C253" s="602"/>
      <c r="D253" s="602"/>
      <c r="G253" s="603"/>
      <c r="I253" s="602"/>
      <c r="J253" s="602"/>
    </row>
    <row r="254" spans="3:10" s="397" customFormat="1" ht="14.25" customHeight="1" x14ac:dyDescent="0.2">
      <c r="C254" s="602"/>
      <c r="D254" s="602"/>
      <c r="G254" s="603"/>
      <c r="I254" s="602"/>
      <c r="J254" s="602"/>
    </row>
    <row r="255" spans="3:10" s="397" customFormat="1" ht="14.25" customHeight="1" x14ac:dyDescent="0.2">
      <c r="C255" s="602"/>
      <c r="D255" s="602"/>
      <c r="G255" s="603"/>
      <c r="I255" s="602"/>
      <c r="J255" s="602"/>
    </row>
    <row r="256" spans="3:10" s="397" customFormat="1" ht="14.25" customHeight="1" x14ac:dyDescent="0.2">
      <c r="C256" s="602"/>
      <c r="D256" s="602"/>
      <c r="G256" s="603"/>
      <c r="I256" s="602"/>
      <c r="J256" s="602"/>
    </row>
    <row r="257" spans="3:10" s="397" customFormat="1" ht="14.25" customHeight="1" x14ac:dyDescent="0.2">
      <c r="C257" s="602"/>
      <c r="D257" s="602"/>
      <c r="G257" s="603"/>
      <c r="I257" s="602"/>
      <c r="J257" s="602"/>
    </row>
    <row r="258" spans="3:10" s="397" customFormat="1" ht="14.25" customHeight="1" x14ac:dyDescent="0.2">
      <c r="C258" s="602"/>
      <c r="D258" s="602"/>
      <c r="G258" s="603"/>
      <c r="I258" s="602"/>
      <c r="J258" s="602"/>
    </row>
    <row r="259" spans="3:10" s="397" customFormat="1" ht="14.25" customHeight="1" x14ac:dyDescent="0.2">
      <c r="C259" s="602"/>
      <c r="D259" s="602"/>
      <c r="G259" s="603"/>
      <c r="I259" s="602"/>
      <c r="J259" s="602"/>
    </row>
    <row r="260" spans="3:10" s="397" customFormat="1" ht="14.25" customHeight="1" x14ac:dyDescent="0.2">
      <c r="C260" s="602"/>
      <c r="D260" s="602"/>
      <c r="G260" s="603"/>
      <c r="I260" s="602"/>
      <c r="J260" s="602"/>
    </row>
    <row r="261" spans="3:10" s="397" customFormat="1" ht="14.25" customHeight="1" x14ac:dyDescent="0.2">
      <c r="C261" s="602"/>
      <c r="D261" s="602"/>
      <c r="G261" s="603"/>
      <c r="I261" s="602"/>
      <c r="J261" s="602"/>
    </row>
    <row r="262" spans="3:10" s="397" customFormat="1" ht="14.25" customHeight="1" x14ac:dyDescent="0.2">
      <c r="C262" s="602"/>
      <c r="D262" s="602"/>
      <c r="G262" s="603"/>
      <c r="I262" s="602"/>
      <c r="J262" s="602"/>
    </row>
    <row r="263" spans="3:10" s="397" customFormat="1" ht="14.25" customHeight="1" x14ac:dyDescent="0.2">
      <c r="C263" s="602"/>
      <c r="D263" s="602"/>
      <c r="G263" s="603"/>
      <c r="I263" s="602"/>
      <c r="J263" s="602"/>
    </row>
    <row r="264" spans="3:10" s="397" customFormat="1" ht="14.25" customHeight="1" x14ac:dyDescent="0.2">
      <c r="C264" s="602"/>
      <c r="D264" s="602"/>
      <c r="G264" s="603"/>
      <c r="I264" s="602"/>
      <c r="J264" s="602"/>
    </row>
    <row r="265" spans="3:10" s="397" customFormat="1" ht="14.25" customHeight="1" x14ac:dyDescent="0.2">
      <c r="C265" s="602"/>
      <c r="D265" s="602"/>
      <c r="G265" s="603"/>
      <c r="I265" s="602"/>
      <c r="J265" s="602"/>
    </row>
    <row r="266" spans="3:10" s="397" customFormat="1" ht="14.25" customHeight="1" x14ac:dyDescent="0.2">
      <c r="C266" s="602"/>
      <c r="D266" s="602"/>
      <c r="G266" s="603"/>
      <c r="I266" s="602"/>
      <c r="J266" s="602"/>
    </row>
    <row r="267" spans="3:10" s="397" customFormat="1" ht="14.25" customHeight="1" x14ac:dyDescent="0.2">
      <c r="C267" s="602"/>
      <c r="D267" s="602"/>
      <c r="G267" s="603"/>
      <c r="I267" s="602"/>
      <c r="J267" s="602"/>
    </row>
    <row r="268" spans="3:10" s="397" customFormat="1" ht="14.25" customHeight="1" x14ac:dyDescent="0.2">
      <c r="C268" s="602"/>
      <c r="D268" s="602"/>
      <c r="G268" s="603"/>
      <c r="I268" s="602"/>
      <c r="J268" s="602"/>
    </row>
    <row r="269" spans="3:10" s="397" customFormat="1" ht="14.25" customHeight="1" x14ac:dyDescent="0.2">
      <c r="C269" s="602"/>
      <c r="D269" s="602"/>
      <c r="G269" s="603"/>
      <c r="I269" s="602"/>
      <c r="J269" s="602"/>
    </row>
    <row r="270" spans="3:10" s="397" customFormat="1" ht="14.25" customHeight="1" x14ac:dyDescent="0.2">
      <c r="C270" s="602"/>
      <c r="D270" s="602"/>
      <c r="G270" s="603"/>
      <c r="I270" s="602"/>
      <c r="J270" s="602"/>
    </row>
    <row r="271" spans="3:10" s="397" customFormat="1" ht="14.25" customHeight="1" x14ac:dyDescent="0.2">
      <c r="C271" s="602"/>
      <c r="D271" s="602"/>
      <c r="G271" s="603"/>
      <c r="I271" s="602"/>
      <c r="J271" s="602"/>
    </row>
    <row r="272" spans="3:10" s="397" customFormat="1" ht="14.25" customHeight="1" x14ac:dyDescent="0.2">
      <c r="C272" s="602"/>
      <c r="D272" s="602"/>
      <c r="G272" s="603"/>
      <c r="I272" s="602"/>
      <c r="J272" s="602"/>
    </row>
    <row r="273" spans="3:10" s="397" customFormat="1" ht="14.25" customHeight="1" x14ac:dyDescent="0.2">
      <c r="C273" s="602"/>
      <c r="D273" s="602"/>
      <c r="G273" s="603"/>
      <c r="I273" s="602"/>
      <c r="J273" s="602"/>
    </row>
    <row r="274" spans="3:10" s="397" customFormat="1" ht="14.25" customHeight="1" x14ac:dyDescent="0.2">
      <c r="C274" s="602"/>
      <c r="D274" s="602"/>
      <c r="G274" s="603"/>
      <c r="I274" s="602"/>
      <c r="J274" s="602"/>
    </row>
    <row r="275" spans="3:10" s="397" customFormat="1" ht="14.25" customHeight="1" x14ac:dyDescent="0.2">
      <c r="C275" s="602"/>
      <c r="D275" s="602"/>
      <c r="G275" s="603"/>
      <c r="I275" s="602"/>
      <c r="J275" s="602"/>
    </row>
    <row r="276" spans="3:10" s="397" customFormat="1" ht="14.25" customHeight="1" x14ac:dyDescent="0.2">
      <c r="C276" s="602"/>
      <c r="D276" s="602"/>
      <c r="G276" s="603"/>
      <c r="I276" s="602"/>
      <c r="J276" s="602"/>
    </row>
    <row r="277" spans="3:10" s="397" customFormat="1" ht="14.25" customHeight="1" x14ac:dyDescent="0.2">
      <c r="C277" s="602"/>
      <c r="D277" s="602"/>
      <c r="G277" s="603"/>
      <c r="I277" s="602"/>
      <c r="J277" s="602"/>
    </row>
    <row r="278" spans="3:10" s="397" customFormat="1" ht="14.25" customHeight="1" x14ac:dyDescent="0.2">
      <c r="C278" s="602"/>
      <c r="D278" s="602"/>
      <c r="G278" s="603"/>
      <c r="I278" s="602"/>
      <c r="J278" s="602"/>
    </row>
    <row r="279" spans="3:10" s="397" customFormat="1" ht="14.25" customHeight="1" x14ac:dyDescent="0.2">
      <c r="C279" s="602"/>
      <c r="D279" s="602"/>
      <c r="G279" s="603"/>
      <c r="I279" s="602"/>
      <c r="J279" s="602"/>
    </row>
    <row r="280" spans="3:10" s="397" customFormat="1" ht="14.25" customHeight="1" x14ac:dyDescent="0.2">
      <c r="C280" s="602"/>
      <c r="D280" s="602"/>
      <c r="G280" s="603"/>
      <c r="I280" s="602"/>
      <c r="J280" s="602"/>
    </row>
    <row r="281" spans="3:10" s="397" customFormat="1" ht="14.25" customHeight="1" x14ac:dyDescent="0.2">
      <c r="C281" s="602"/>
      <c r="D281" s="602"/>
      <c r="G281" s="603"/>
      <c r="I281" s="602"/>
      <c r="J281" s="602"/>
    </row>
    <row r="282" spans="3:10" s="397" customFormat="1" ht="14.25" customHeight="1" x14ac:dyDescent="0.2">
      <c r="C282" s="602"/>
      <c r="D282" s="602"/>
      <c r="G282" s="603"/>
      <c r="I282" s="602"/>
      <c r="J282" s="602"/>
    </row>
    <row r="283" spans="3:10" s="397" customFormat="1" ht="14.25" customHeight="1" x14ac:dyDescent="0.2">
      <c r="C283" s="602"/>
      <c r="D283" s="602"/>
      <c r="G283" s="603"/>
      <c r="I283" s="602"/>
      <c r="J283" s="602"/>
    </row>
    <row r="284" spans="3:10" s="397" customFormat="1" ht="14.25" customHeight="1" x14ac:dyDescent="0.2">
      <c r="C284" s="602"/>
      <c r="D284" s="602"/>
      <c r="G284" s="603"/>
      <c r="I284" s="602"/>
      <c r="J284" s="602"/>
    </row>
    <row r="285" spans="3:10" s="397" customFormat="1" ht="14.25" customHeight="1" x14ac:dyDescent="0.2">
      <c r="C285" s="602"/>
      <c r="D285" s="602"/>
      <c r="G285" s="603"/>
      <c r="I285" s="602"/>
      <c r="J285" s="602"/>
    </row>
    <row r="286" spans="3:10" s="397" customFormat="1" ht="14.25" customHeight="1" x14ac:dyDescent="0.2">
      <c r="C286" s="602"/>
      <c r="D286" s="602"/>
      <c r="G286" s="603"/>
      <c r="I286" s="602"/>
      <c r="J286" s="602"/>
    </row>
    <row r="287" spans="3:10" s="397" customFormat="1" ht="14.25" customHeight="1" x14ac:dyDescent="0.2">
      <c r="C287" s="602"/>
      <c r="D287" s="602"/>
      <c r="G287" s="603"/>
      <c r="I287" s="602"/>
      <c r="J287" s="602"/>
    </row>
    <row r="288" spans="3:10" s="397" customFormat="1" ht="14.25" customHeight="1" x14ac:dyDescent="0.2">
      <c r="C288" s="602"/>
      <c r="D288" s="602"/>
      <c r="G288" s="603"/>
      <c r="I288" s="602"/>
      <c r="J288" s="602"/>
    </row>
    <row r="289" spans="3:10" s="397" customFormat="1" ht="14.25" customHeight="1" x14ac:dyDescent="0.2">
      <c r="C289" s="602"/>
      <c r="D289" s="602"/>
      <c r="G289" s="603"/>
      <c r="I289" s="602"/>
      <c r="J289" s="602"/>
    </row>
    <row r="290" spans="3:10" s="397" customFormat="1" ht="14.25" customHeight="1" x14ac:dyDescent="0.2">
      <c r="C290" s="602"/>
      <c r="D290" s="602"/>
      <c r="G290" s="603"/>
      <c r="I290" s="602"/>
      <c r="J290" s="602"/>
    </row>
    <row r="291" spans="3:10" s="397" customFormat="1" ht="14.25" customHeight="1" x14ac:dyDescent="0.2">
      <c r="C291" s="602"/>
      <c r="D291" s="602"/>
      <c r="G291" s="603"/>
      <c r="I291" s="602"/>
      <c r="J291" s="602"/>
    </row>
    <row r="292" spans="3:10" s="397" customFormat="1" ht="14.25" customHeight="1" x14ac:dyDescent="0.2">
      <c r="C292" s="602"/>
      <c r="D292" s="602"/>
      <c r="G292" s="603"/>
      <c r="I292" s="602"/>
      <c r="J292" s="602"/>
    </row>
    <row r="293" spans="3:10" s="397" customFormat="1" ht="14.25" customHeight="1" x14ac:dyDescent="0.2">
      <c r="C293" s="602"/>
      <c r="D293" s="602"/>
      <c r="G293" s="603"/>
      <c r="I293" s="602"/>
      <c r="J293" s="602"/>
    </row>
    <row r="294" spans="3:10" s="397" customFormat="1" ht="14.25" customHeight="1" x14ac:dyDescent="0.2">
      <c r="C294" s="602"/>
      <c r="D294" s="602"/>
      <c r="G294" s="603"/>
      <c r="I294" s="602"/>
      <c r="J294" s="602"/>
    </row>
    <row r="295" spans="3:10" s="397" customFormat="1" ht="14.25" customHeight="1" x14ac:dyDescent="0.2">
      <c r="C295" s="602"/>
      <c r="D295" s="602"/>
      <c r="G295" s="603"/>
      <c r="I295" s="602"/>
      <c r="J295" s="602"/>
    </row>
    <row r="296" spans="3:10" s="397" customFormat="1" ht="14.25" customHeight="1" x14ac:dyDescent="0.2">
      <c r="C296" s="602"/>
      <c r="D296" s="602"/>
      <c r="G296" s="603"/>
      <c r="I296" s="602"/>
      <c r="J296" s="602"/>
    </row>
    <row r="297" spans="3:10" s="397" customFormat="1" ht="14.25" customHeight="1" x14ac:dyDescent="0.2">
      <c r="C297" s="602"/>
      <c r="D297" s="602"/>
      <c r="G297" s="603"/>
      <c r="I297" s="602"/>
      <c r="J297" s="602"/>
    </row>
    <row r="298" spans="3:10" s="397" customFormat="1" ht="14.25" customHeight="1" x14ac:dyDescent="0.2">
      <c r="C298" s="602"/>
      <c r="D298" s="602"/>
      <c r="G298" s="603"/>
      <c r="I298" s="602"/>
      <c r="J298" s="602"/>
    </row>
    <row r="299" spans="3:10" s="397" customFormat="1" ht="14.25" customHeight="1" x14ac:dyDescent="0.2">
      <c r="C299" s="602"/>
      <c r="D299" s="602"/>
      <c r="G299" s="603"/>
      <c r="I299" s="602"/>
      <c r="J299" s="602"/>
    </row>
    <row r="300" spans="3:10" s="397" customFormat="1" ht="14.25" customHeight="1" x14ac:dyDescent="0.2">
      <c r="C300" s="602"/>
      <c r="D300" s="602"/>
      <c r="G300" s="603"/>
      <c r="I300" s="602"/>
      <c r="J300" s="602"/>
    </row>
    <row r="301" spans="3:10" s="397" customFormat="1" ht="14.25" customHeight="1" x14ac:dyDescent="0.2">
      <c r="C301" s="602"/>
      <c r="D301" s="602"/>
      <c r="G301" s="603"/>
      <c r="I301" s="602"/>
      <c r="J301" s="602"/>
    </row>
    <row r="302" spans="3:10" s="397" customFormat="1" ht="14.25" customHeight="1" x14ac:dyDescent="0.2">
      <c r="C302" s="602"/>
      <c r="D302" s="602"/>
      <c r="G302" s="603"/>
      <c r="I302" s="602"/>
      <c r="J302" s="602"/>
    </row>
    <row r="303" spans="3:10" s="397" customFormat="1" ht="14.25" customHeight="1" x14ac:dyDescent="0.2">
      <c r="C303" s="602"/>
      <c r="D303" s="602"/>
      <c r="G303" s="603"/>
      <c r="I303" s="602"/>
      <c r="J303" s="602"/>
    </row>
    <row r="304" spans="3:10" s="397" customFormat="1" ht="14.25" customHeight="1" x14ac:dyDescent="0.2">
      <c r="C304" s="602"/>
      <c r="D304" s="602"/>
      <c r="G304" s="603"/>
      <c r="I304" s="602"/>
      <c r="J304" s="602"/>
    </row>
    <row r="305" spans="3:10" s="397" customFormat="1" ht="14.25" customHeight="1" x14ac:dyDescent="0.2">
      <c r="C305" s="602"/>
      <c r="D305" s="602"/>
      <c r="G305" s="603"/>
      <c r="I305" s="602"/>
      <c r="J305" s="602"/>
    </row>
    <row r="306" spans="3:10" s="397" customFormat="1" ht="14.25" customHeight="1" x14ac:dyDescent="0.2">
      <c r="C306" s="602"/>
      <c r="D306" s="602"/>
      <c r="G306" s="603"/>
      <c r="I306" s="602"/>
      <c r="J306" s="602"/>
    </row>
    <row r="307" spans="3:10" s="397" customFormat="1" ht="14.25" customHeight="1" x14ac:dyDescent="0.2">
      <c r="C307" s="602"/>
      <c r="D307" s="602"/>
      <c r="G307" s="603"/>
      <c r="I307" s="602"/>
      <c r="J307" s="602"/>
    </row>
    <row r="308" spans="3:10" s="397" customFormat="1" ht="14.25" customHeight="1" x14ac:dyDescent="0.2">
      <c r="C308" s="602"/>
      <c r="D308" s="602"/>
      <c r="G308" s="603"/>
      <c r="I308" s="602"/>
      <c r="J308" s="602"/>
    </row>
    <row r="309" spans="3:10" s="397" customFormat="1" ht="14.25" customHeight="1" x14ac:dyDescent="0.2">
      <c r="C309" s="602"/>
      <c r="D309" s="602"/>
      <c r="G309" s="603"/>
      <c r="I309" s="602"/>
      <c r="J309" s="602"/>
    </row>
    <row r="310" spans="3:10" s="397" customFormat="1" ht="14.25" customHeight="1" x14ac:dyDescent="0.2">
      <c r="C310" s="602"/>
      <c r="D310" s="602"/>
      <c r="G310" s="603"/>
      <c r="I310" s="602"/>
      <c r="J310" s="602"/>
    </row>
    <row r="311" spans="3:10" s="397" customFormat="1" ht="14.25" customHeight="1" x14ac:dyDescent="0.2">
      <c r="C311" s="602"/>
      <c r="D311" s="602"/>
      <c r="G311" s="603"/>
      <c r="I311" s="602"/>
      <c r="J311" s="602"/>
    </row>
    <row r="312" spans="3:10" s="397" customFormat="1" ht="14.25" customHeight="1" x14ac:dyDescent="0.2">
      <c r="C312" s="602"/>
      <c r="D312" s="602"/>
      <c r="G312" s="603"/>
      <c r="I312" s="602"/>
      <c r="J312" s="602"/>
    </row>
    <row r="313" spans="3:10" s="397" customFormat="1" ht="14.25" customHeight="1" x14ac:dyDescent="0.2">
      <c r="C313" s="602"/>
      <c r="D313" s="602"/>
      <c r="G313" s="603"/>
      <c r="I313" s="602"/>
      <c r="J313" s="602"/>
    </row>
    <row r="314" spans="3:10" s="397" customFormat="1" ht="14.25" customHeight="1" x14ac:dyDescent="0.2">
      <c r="C314" s="602"/>
      <c r="D314" s="602"/>
      <c r="G314" s="603"/>
      <c r="I314" s="602"/>
      <c r="J314" s="602"/>
    </row>
    <row r="315" spans="3:10" s="397" customFormat="1" ht="14.25" customHeight="1" x14ac:dyDescent="0.2">
      <c r="C315" s="602"/>
      <c r="D315" s="602"/>
      <c r="G315" s="603"/>
      <c r="I315" s="602"/>
      <c r="J315" s="602"/>
    </row>
    <row r="316" spans="3:10" s="397" customFormat="1" ht="14.25" customHeight="1" x14ac:dyDescent="0.2">
      <c r="C316" s="602"/>
      <c r="D316" s="602"/>
      <c r="G316" s="603"/>
      <c r="I316" s="602"/>
      <c r="J316" s="602"/>
    </row>
    <row r="317" spans="3:10" s="397" customFormat="1" ht="14.25" customHeight="1" x14ac:dyDescent="0.2">
      <c r="C317" s="602"/>
      <c r="D317" s="602"/>
      <c r="G317" s="603"/>
      <c r="I317" s="602"/>
      <c r="J317" s="602"/>
    </row>
    <row r="318" spans="3:10" s="397" customFormat="1" ht="14.25" customHeight="1" x14ac:dyDescent="0.2">
      <c r="C318" s="602"/>
      <c r="D318" s="602"/>
      <c r="G318" s="603"/>
      <c r="I318" s="602"/>
      <c r="J318" s="602"/>
    </row>
    <row r="319" spans="3:10" s="397" customFormat="1" ht="14.25" customHeight="1" x14ac:dyDescent="0.2">
      <c r="C319" s="602"/>
      <c r="D319" s="602"/>
      <c r="G319" s="603"/>
      <c r="I319" s="602"/>
      <c r="J319" s="602"/>
    </row>
    <row r="320" spans="3:10" s="397" customFormat="1" ht="14.25" customHeight="1" x14ac:dyDescent="0.2">
      <c r="C320" s="602"/>
      <c r="D320" s="602"/>
      <c r="G320" s="603"/>
      <c r="I320" s="602"/>
      <c r="J320" s="602"/>
    </row>
    <row r="321" spans="3:10" s="397" customFormat="1" ht="14.25" customHeight="1" x14ac:dyDescent="0.2">
      <c r="C321" s="602"/>
      <c r="D321" s="602"/>
      <c r="G321" s="603"/>
      <c r="I321" s="602"/>
      <c r="J321" s="602"/>
    </row>
    <row r="322" spans="3:10" s="397" customFormat="1" ht="14.25" customHeight="1" x14ac:dyDescent="0.2">
      <c r="C322" s="602"/>
      <c r="D322" s="602"/>
      <c r="G322" s="603"/>
      <c r="I322" s="602"/>
      <c r="J322" s="602"/>
    </row>
    <row r="323" spans="3:10" s="397" customFormat="1" ht="14.25" customHeight="1" x14ac:dyDescent="0.2">
      <c r="C323" s="602"/>
      <c r="D323" s="602"/>
      <c r="G323" s="603"/>
      <c r="I323" s="602"/>
      <c r="J323" s="602"/>
    </row>
    <row r="324" spans="3:10" s="397" customFormat="1" ht="14.25" customHeight="1" x14ac:dyDescent="0.2">
      <c r="C324" s="602"/>
      <c r="D324" s="602"/>
      <c r="G324" s="603"/>
      <c r="I324" s="602"/>
      <c r="J324" s="602"/>
    </row>
    <row r="325" spans="3:10" s="397" customFormat="1" ht="14.25" customHeight="1" x14ac:dyDescent="0.2">
      <c r="C325" s="602"/>
      <c r="D325" s="602"/>
      <c r="G325" s="603"/>
      <c r="I325" s="602"/>
      <c r="J325" s="602"/>
    </row>
    <row r="326" spans="3:10" s="397" customFormat="1" ht="14.25" customHeight="1" x14ac:dyDescent="0.2">
      <c r="C326" s="602"/>
      <c r="D326" s="602"/>
      <c r="G326" s="603"/>
      <c r="I326" s="602"/>
      <c r="J326" s="602"/>
    </row>
    <row r="327" spans="3:10" s="397" customFormat="1" ht="14.25" customHeight="1" x14ac:dyDescent="0.2">
      <c r="C327" s="602"/>
      <c r="D327" s="602"/>
      <c r="G327" s="603"/>
      <c r="I327" s="602"/>
      <c r="J327" s="602"/>
    </row>
    <row r="328" spans="3:10" s="397" customFormat="1" ht="14.25" customHeight="1" x14ac:dyDescent="0.2">
      <c r="C328" s="602"/>
      <c r="D328" s="602"/>
      <c r="G328" s="603"/>
      <c r="I328" s="602"/>
      <c r="J328" s="602"/>
    </row>
    <row r="329" spans="3:10" s="397" customFormat="1" ht="14.25" customHeight="1" x14ac:dyDescent="0.2">
      <c r="C329" s="602"/>
      <c r="D329" s="602"/>
      <c r="G329" s="603"/>
      <c r="I329" s="602"/>
      <c r="J329" s="602"/>
    </row>
    <row r="330" spans="3:10" s="397" customFormat="1" ht="14.25" customHeight="1" x14ac:dyDescent="0.2">
      <c r="C330" s="602"/>
      <c r="D330" s="602"/>
      <c r="G330" s="603"/>
      <c r="I330" s="602"/>
      <c r="J330" s="602"/>
    </row>
    <row r="331" spans="3:10" s="397" customFormat="1" ht="14.25" customHeight="1" x14ac:dyDescent="0.2">
      <c r="C331" s="602"/>
      <c r="D331" s="602"/>
      <c r="G331" s="603"/>
      <c r="I331" s="602"/>
      <c r="J331" s="602"/>
    </row>
    <row r="332" spans="3:10" s="397" customFormat="1" ht="14.25" customHeight="1" x14ac:dyDescent="0.2">
      <c r="C332" s="602"/>
      <c r="D332" s="602"/>
      <c r="G332" s="603"/>
      <c r="I332" s="602"/>
      <c r="J332" s="602"/>
    </row>
    <row r="333" spans="3:10" s="397" customFormat="1" ht="14.25" customHeight="1" x14ac:dyDescent="0.2">
      <c r="C333" s="602"/>
      <c r="D333" s="602"/>
      <c r="G333" s="603"/>
      <c r="I333" s="602"/>
      <c r="J333" s="602"/>
    </row>
    <row r="334" spans="3:10" s="397" customFormat="1" ht="14.25" customHeight="1" x14ac:dyDescent="0.2">
      <c r="C334" s="602"/>
      <c r="D334" s="602"/>
      <c r="G334" s="603"/>
      <c r="I334" s="602"/>
      <c r="J334" s="602"/>
    </row>
    <row r="335" spans="3:10" s="397" customFormat="1" ht="14.25" customHeight="1" x14ac:dyDescent="0.2">
      <c r="C335" s="602"/>
      <c r="D335" s="602"/>
      <c r="G335" s="603"/>
      <c r="I335" s="602"/>
      <c r="J335" s="602"/>
    </row>
    <row r="336" spans="3:10" s="397" customFormat="1" ht="14.25" customHeight="1" x14ac:dyDescent="0.2">
      <c r="C336" s="602"/>
      <c r="D336" s="602"/>
      <c r="G336" s="603"/>
      <c r="I336" s="602"/>
      <c r="J336" s="602"/>
    </row>
    <row r="337" spans="3:10" s="397" customFormat="1" ht="14.25" customHeight="1" x14ac:dyDescent="0.2">
      <c r="C337" s="602"/>
      <c r="D337" s="602"/>
      <c r="G337" s="603"/>
      <c r="I337" s="602"/>
      <c r="J337" s="602"/>
    </row>
    <row r="338" spans="3:10" s="397" customFormat="1" ht="14.25" customHeight="1" x14ac:dyDescent="0.2">
      <c r="C338" s="602"/>
      <c r="D338" s="602"/>
      <c r="G338" s="603"/>
      <c r="I338" s="602"/>
      <c r="J338" s="602"/>
    </row>
    <row r="339" spans="3:10" s="397" customFormat="1" ht="14.25" customHeight="1" x14ac:dyDescent="0.2">
      <c r="C339" s="602"/>
      <c r="D339" s="602"/>
      <c r="G339" s="603"/>
      <c r="I339" s="602"/>
      <c r="J339" s="602"/>
    </row>
    <row r="340" spans="3:10" s="397" customFormat="1" ht="14.25" customHeight="1" x14ac:dyDescent="0.2">
      <c r="C340" s="602"/>
      <c r="D340" s="602"/>
      <c r="G340" s="603"/>
      <c r="I340" s="602"/>
      <c r="J340" s="602"/>
    </row>
    <row r="341" spans="3:10" s="397" customFormat="1" ht="14.25" customHeight="1" x14ac:dyDescent="0.2">
      <c r="C341" s="602"/>
      <c r="D341" s="602"/>
      <c r="G341" s="603"/>
      <c r="I341" s="602"/>
      <c r="J341" s="602"/>
    </row>
    <row r="342" spans="3:10" s="397" customFormat="1" ht="14.25" customHeight="1" x14ac:dyDescent="0.2">
      <c r="C342" s="602"/>
      <c r="D342" s="602"/>
      <c r="G342" s="603"/>
      <c r="I342" s="602"/>
      <c r="J342" s="602"/>
    </row>
    <row r="343" spans="3:10" s="397" customFormat="1" ht="14.25" customHeight="1" x14ac:dyDescent="0.2">
      <c r="C343" s="602"/>
      <c r="D343" s="602"/>
      <c r="G343" s="603"/>
      <c r="I343" s="602"/>
      <c r="J343" s="602"/>
    </row>
    <row r="344" spans="3:10" s="397" customFormat="1" ht="14.25" customHeight="1" x14ac:dyDescent="0.2">
      <c r="C344" s="602"/>
      <c r="D344" s="602"/>
      <c r="G344" s="603"/>
      <c r="I344" s="602"/>
      <c r="J344" s="602"/>
    </row>
    <row r="345" spans="3:10" s="397" customFormat="1" ht="14.25" customHeight="1" x14ac:dyDescent="0.2">
      <c r="C345" s="602"/>
      <c r="D345" s="602"/>
      <c r="G345" s="603"/>
      <c r="I345" s="602"/>
      <c r="J345" s="602"/>
    </row>
    <row r="346" spans="3:10" s="397" customFormat="1" ht="14.25" customHeight="1" x14ac:dyDescent="0.2">
      <c r="C346" s="602"/>
      <c r="D346" s="602"/>
      <c r="G346" s="603"/>
      <c r="I346" s="602"/>
      <c r="J346" s="602"/>
    </row>
    <row r="347" spans="3:10" s="397" customFormat="1" ht="14.25" customHeight="1" x14ac:dyDescent="0.2">
      <c r="C347" s="602"/>
      <c r="D347" s="602"/>
      <c r="G347" s="603"/>
      <c r="I347" s="602"/>
      <c r="J347" s="602"/>
    </row>
    <row r="348" spans="3:10" s="397" customFormat="1" ht="14.25" customHeight="1" x14ac:dyDescent="0.2">
      <c r="C348" s="602"/>
      <c r="D348" s="602"/>
      <c r="G348" s="603"/>
      <c r="I348" s="602"/>
      <c r="J348" s="602"/>
    </row>
    <row r="349" spans="3:10" s="397" customFormat="1" ht="14.25" customHeight="1" x14ac:dyDescent="0.2">
      <c r="C349" s="602"/>
      <c r="D349" s="602"/>
      <c r="G349" s="603"/>
      <c r="I349" s="602"/>
      <c r="J349" s="602"/>
    </row>
    <row r="350" spans="3:10" s="397" customFormat="1" ht="14.25" customHeight="1" x14ac:dyDescent="0.2">
      <c r="C350" s="602"/>
      <c r="D350" s="602"/>
      <c r="G350" s="603"/>
      <c r="I350" s="602"/>
      <c r="J350" s="602"/>
    </row>
    <row r="351" spans="3:10" s="397" customFormat="1" ht="14.25" customHeight="1" x14ac:dyDescent="0.2">
      <c r="C351" s="602"/>
      <c r="D351" s="602"/>
      <c r="G351" s="603"/>
      <c r="I351" s="602"/>
      <c r="J351" s="602"/>
    </row>
    <row r="352" spans="3:10" s="397" customFormat="1" ht="14.25" customHeight="1" x14ac:dyDescent="0.2">
      <c r="C352" s="602"/>
      <c r="D352" s="602"/>
      <c r="G352" s="603"/>
      <c r="I352" s="602"/>
      <c r="J352" s="602"/>
    </row>
    <row r="353" spans="3:10" s="397" customFormat="1" ht="14.25" customHeight="1" x14ac:dyDescent="0.2">
      <c r="C353" s="602"/>
      <c r="D353" s="602"/>
      <c r="G353" s="603"/>
      <c r="I353" s="602"/>
      <c r="J353" s="602"/>
    </row>
    <row r="354" spans="3:10" s="397" customFormat="1" ht="14.25" customHeight="1" x14ac:dyDescent="0.2">
      <c r="C354" s="602"/>
      <c r="D354" s="602"/>
      <c r="G354" s="603"/>
      <c r="I354" s="602"/>
      <c r="J354" s="602"/>
    </row>
    <row r="355" spans="3:10" s="397" customFormat="1" ht="14.25" customHeight="1" x14ac:dyDescent="0.2">
      <c r="C355" s="602"/>
      <c r="D355" s="602"/>
      <c r="G355" s="603"/>
      <c r="I355" s="602"/>
      <c r="J355" s="602"/>
    </row>
    <row r="356" spans="3:10" s="397" customFormat="1" ht="14.25" customHeight="1" x14ac:dyDescent="0.2">
      <c r="C356" s="602"/>
      <c r="D356" s="602"/>
      <c r="G356" s="603"/>
      <c r="I356" s="602"/>
      <c r="J356" s="602"/>
    </row>
    <row r="357" spans="3:10" s="397" customFormat="1" ht="14.25" customHeight="1" x14ac:dyDescent="0.2">
      <c r="C357" s="602"/>
      <c r="D357" s="602"/>
      <c r="G357" s="603"/>
      <c r="I357" s="602"/>
      <c r="J357" s="602"/>
    </row>
    <row r="358" spans="3:10" s="397" customFormat="1" ht="14.25" customHeight="1" x14ac:dyDescent="0.2">
      <c r="C358" s="602"/>
      <c r="D358" s="602"/>
      <c r="G358" s="603"/>
      <c r="I358" s="602"/>
      <c r="J358" s="602"/>
    </row>
    <row r="359" spans="3:10" s="397" customFormat="1" ht="14.25" customHeight="1" x14ac:dyDescent="0.2">
      <c r="C359" s="602"/>
      <c r="D359" s="602"/>
      <c r="G359" s="603"/>
      <c r="I359" s="602"/>
      <c r="J359" s="602"/>
    </row>
    <row r="360" spans="3:10" s="397" customFormat="1" ht="14.25" customHeight="1" x14ac:dyDescent="0.2">
      <c r="C360" s="602"/>
      <c r="D360" s="602"/>
      <c r="G360" s="603"/>
      <c r="I360" s="602"/>
      <c r="J360" s="602"/>
    </row>
    <row r="361" spans="3:10" s="397" customFormat="1" ht="14.25" customHeight="1" x14ac:dyDescent="0.2">
      <c r="C361" s="602"/>
      <c r="D361" s="602"/>
      <c r="G361" s="603"/>
      <c r="I361" s="602"/>
      <c r="J361" s="602"/>
    </row>
    <row r="362" spans="3:10" s="397" customFormat="1" ht="14.25" customHeight="1" x14ac:dyDescent="0.2">
      <c r="C362" s="602"/>
      <c r="D362" s="602"/>
      <c r="G362" s="603"/>
      <c r="I362" s="602"/>
      <c r="J362" s="602"/>
    </row>
    <row r="363" spans="3:10" s="397" customFormat="1" ht="14.25" customHeight="1" x14ac:dyDescent="0.2">
      <c r="C363" s="602"/>
      <c r="D363" s="602"/>
      <c r="G363" s="603"/>
      <c r="I363" s="602"/>
      <c r="J363" s="602"/>
    </row>
    <row r="364" spans="3:10" s="397" customFormat="1" ht="14.25" customHeight="1" x14ac:dyDescent="0.2">
      <c r="C364" s="602"/>
      <c r="D364" s="602"/>
      <c r="G364" s="603"/>
      <c r="I364" s="602"/>
      <c r="J364" s="602"/>
    </row>
    <row r="365" spans="3:10" s="397" customFormat="1" ht="14.25" customHeight="1" x14ac:dyDescent="0.2">
      <c r="C365" s="602"/>
      <c r="D365" s="602"/>
      <c r="G365" s="603"/>
      <c r="I365" s="602"/>
      <c r="J365" s="602"/>
    </row>
    <row r="366" spans="3:10" s="397" customFormat="1" ht="14.25" customHeight="1" x14ac:dyDescent="0.2">
      <c r="C366" s="602"/>
      <c r="D366" s="602"/>
      <c r="G366" s="603"/>
      <c r="I366" s="602"/>
      <c r="J366" s="602"/>
    </row>
    <row r="367" spans="3:10" s="397" customFormat="1" ht="14.25" customHeight="1" x14ac:dyDescent="0.2">
      <c r="C367" s="602"/>
      <c r="D367" s="602"/>
      <c r="G367" s="603"/>
      <c r="I367" s="602"/>
      <c r="J367" s="602"/>
    </row>
    <row r="368" spans="3:10" s="397" customFormat="1" ht="14.25" customHeight="1" x14ac:dyDescent="0.2">
      <c r="C368" s="602"/>
      <c r="D368" s="602"/>
      <c r="G368" s="603"/>
      <c r="I368" s="602"/>
      <c r="J368" s="602"/>
    </row>
    <row r="369" spans="3:10" s="397" customFormat="1" ht="14.25" customHeight="1" x14ac:dyDescent="0.2">
      <c r="C369" s="602"/>
      <c r="D369" s="602"/>
      <c r="G369" s="603"/>
      <c r="I369" s="602"/>
      <c r="J369" s="602"/>
    </row>
    <row r="370" spans="3:10" s="397" customFormat="1" ht="14.25" customHeight="1" x14ac:dyDescent="0.2">
      <c r="C370" s="602"/>
      <c r="D370" s="602"/>
      <c r="G370" s="603"/>
      <c r="I370" s="602"/>
      <c r="J370" s="602"/>
    </row>
    <row r="371" spans="3:10" s="397" customFormat="1" ht="14.25" customHeight="1" x14ac:dyDescent="0.2">
      <c r="C371" s="602"/>
      <c r="D371" s="602"/>
      <c r="G371" s="603"/>
      <c r="I371" s="602"/>
      <c r="J371" s="602"/>
    </row>
    <row r="372" spans="3:10" s="397" customFormat="1" ht="14.25" customHeight="1" x14ac:dyDescent="0.2">
      <c r="C372" s="602"/>
      <c r="D372" s="602"/>
      <c r="G372" s="603"/>
      <c r="I372" s="602"/>
      <c r="J372" s="602"/>
    </row>
    <row r="373" spans="3:10" s="397" customFormat="1" ht="14.25" customHeight="1" x14ac:dyDescent="0.2">
      <c r="C373" s="602"/>
      <c r="D373" s="602"/>
      <c r="G373" s="603"/>
      <c r="I373" s="602"/>
      <c r="J373" s="602"/>
    </row>
    <row r="374" spans="3:10" s="397" customFormat="1" ht="14.25" customHeight="1" x14ac:dyDescent="0.2">
      <c r="C374" s="602"/>
      <c r="D374" s="602"/>
      <c r="G374" s="603"/>
      <c r="I374" s="602"/>
      <c r="J374" s="602"/>
    </row>
    <row r="375" spans="3:10" s="397" customFormat="1" ht="14.25" customHeight="1" x14ac:dyDescent="0.2">
      <c r="C375" s="602"/>
      <c r="D375" s="602"/>
      <c r="G375" s="603"/>
      <c r="I375" s="602"/>
      <c r="J375" s="602"/>
    </row>
    <row r="376" spans="3:10" s="397" customFormat="1" ht="14.25" customHeight="1" x14ac:dyDescent="0.2">
      <c r="C376" s="602"/>
      <c r="D376" s="602"/>
      <c r="G376" s="603"/>
      <c r="I376" s="602"/>
      <c r="J376" s="602"/>
    </row>
    <row r="377" spans="3:10" s="397" customFormat="1" ht="14.25" customHeight="1" x14ac:dyDescent="0.2">
      <c r="C377" s="602"/>
      <c r="D377" s="602"/>
      <c r="G377" s="603"/>
      <c r="I377" s="602"/>
      <c r="J377" s="602"/>
    </row>
    <row r="378" spans="3:10" s="397" customFormat="1" ht="14.25" customHeight="1" x14ac:dyDescent="0.2">
      <c r="C378" s="602"/>
      <c r="D378" s="602"/>
      <c r="G378" s="603"/>
      <c r="I378" s="602"/>
      <c r="J378" s="602"/>
    </row>
    <row r="379" spans="3:10" s="397" customFormat="1" ht="14.25" customHeight="1" x14ac:dyDescent="0.2">
      <c r="C379" s="602"/>
      <c r="D379" s="602"/>
      <c r="G379" s="603"/>
      <c r="I379" s="602"/>
      <c r="J379" s="602"/>
    </row>
    <row r="380" spans="3:10" s="397" customFormat="1" ht="14.25" customHeight="1" x14ac:dyDescent="0.2">
      <c r="C380" s="602"/>
      <c r="D380" s="602"/>
      <c r="G380" s="603"/>
      <c r="I380" s="602"/>
      <c r="J380" s="602"/>
    </row>
    <row r="381" spans="3:10" s="397" customFormat="1" ht="14.25" customHeight="1" x14ac:dyDescent="0.2">
      <c r="C381" s="602"/>
      <c r="D381" s="602"/>
      <c r="G381" s="603"/>
      <c r="I381" s="602"/>
      <c r="J381" s="602"/>
    </row>
    <row r="382" spans="3:10" s="397" customFormat="1" ht="14.25" customHeight="1" x14ac:dyDescent="0.2">
      <c r="C382" s="602"/>
      <c r="D382" s="602"/>
      <c r="G382" s="603"/>
      <c r="I382" s="602"/>
      <c r="J382" s="602"/>
    </row>
    <row r="383" spans="3:10" s="397" customFormat="1" ht="14.25" customHeight="1" x14ac:dyDescent="0.2">
      <c r="C383" s="602"/>
      <c r="D383" s="602"/>
      <c r="G383" s="603"/>
      <c r="I383" s="602"/>
      <c r="J383" s="602"/>
    </row>
    <row r="384" spans="3:10" s="397" customFormat="1" ht="14.25" customHeight="1" x14ac:dyDescent="0.2">
      <c r="C384" s="602"/>
      <c r="D384" s="602"/>
      <c r="G384" s="603"/>
      <c r="I384" s="602"/>
      <c r="J384" s="602"/>
    </row>
    <row r="385" spans="3:10" s="397" customFormat="1" ht="14.25" customHeight="1" x14ac:dyDescent="0.2">
      <c r="C385" s="602"/>
      <c r="D385" s="602"/>
      <c r="G385" s="603"/>
      <c r="I385" s="602"/>
      <c r="J385" s="602"/>
    </row>
    <row r="386" spans="3:10" s="397" customFormat="1" ht="14.25" customHeight="1" x14ac:dyDescent="0.2">
      <c r="C386" s="602"/>
      <c r="D386" s="602"/>
      <c r="G386" s="603"/>
      <c r="I386" s="602"/>
      <c r="J386" s="602"/>
    </row>
    <row r="387" spans="3:10" s="397" customFormat="1" ht="14.25" customHeight="1" x14ac:dyDescent="0.2">
      <c r="C387" s="602"/>
      <c r="D387" s="602"/>
      <c r="G387" s="603"/>
      <c r="I387" s="602"/>
      <c r="J387" s="602"/>
    </row>
    <row r="388" spans="3:10" s="397" customFormat="1" ht="14.25" customHeight="1" x14ac:dyDescent="0.2">
      <c r="C388" s="602"/>
      <c r="D388" s="602"/>
      <c r="G388" s="603"/>
      <c r="I388" s="602"/>
      <c r="J388" s="602"/>
    </row>
    <row r="389" spans="3:10" s="397" customFormat="1" ht="14.25" customHeight="1" x14ac:dyDescent="0.2">
      <c r="C389" s="602"/>
      <c r="D389" s="602"/>
      <c r="G389" s="603"/>
      <c r="I389" s="602"/>
      <c r="J389" s="602"/>
    </row>
    <row r="390" spans="3:10" s="397" customFormat="1" ht="14.25" customHeight="1" x14ac:dyDescent="0.2">
      <c r="C390" s="602"/>
      <c r="D390" s="602"/>
      <c r="G390" s="603"/>
      <c r="I390" s="602"/>
      <c r="J390" s="602"/>
    </row>
    <row r="391" spans="3:10" s="397" customFormat="1" ht="14.25" customHeight="1" x14ac:dyDescent="0.2">
      <c r="C391" s="602"/>
      <c r="D391" s="602"/>
      <c r="G391" s="603"/>
      <c r="I391" s="602"/>
      <c r="J391" s="602"/>
    </row>
    <row r="392" spans="3:10" s="397" customFormat="1" ht="14.25" customHeight="1" x14ac:dyDescent="0.2">
      <c r="C392" s="602"/>
      <c r="D392" s="602"/>
      <c r="G392" s="603"/>
      <c r="I392" s="602"/>
      <c r="J392" s="602"/>
    </row>
    <row r="393" spans="3:10" s="397" customFormat="1" ht="14.25" customHeight="1" x14ac:dyDescent="0.2">
      <c r="C393" s="602"/>
      <c r="D393" s="602"/>
      <c r="G393" s="603"/>
      <c r="I393" s="602"/>
      <c r="J393" s="602"/>
    </row>
    <row r="394" spans="3:10" s="397" customFormat="1" ht="14.25" customHeight="1" x14ac:dyDescent="0.2">
      <c r="C394" s="602"/>
      <c r="D394" s="602"/>
      <c r="G394" s="603"/>
      <c r="I394" s="602"/>
      <c r="J394" s="602"/>
    </row>
    <row r="395" spans="3:10" s="397" customFormat="1" ht="14.25" customHeight="1" x14ac:dyDescent="0.2">
      <c r="C395" s="602"/>
      <c r="D395" s="602"/>
      <c r="G395" s="603"/>
      <c r="I395" s="602"/>
      <c r="J395" s="602"/>
    </row>
    <row r="396" spans="3:10" s="397" customFormat="1" ht="14.25" customHeight="1" x14ac:dyDescent="0.2">
      <c r="C396" s="602"/>
      <c r="D396" s="602"/>
      <c r="G396" s="603"/>
      <c r="I396" s="602"/>
      <c r="J396" s="602"/>
    </row>
    <row r="397" spans="3:10" s="397" customFormat="1" ht="14.25" customHeight="1" x14ac:dyDescent="0.2">
      <c r="C397" s="602"/>
      <c r="D397" s="602"/>
      <c r="G397" s="603"/>
      <c r="I397" s="602"/>
      <c r="J397" s="602"/>
    </row>
    <row r="398" spans="3:10" s="397" customFormat="1" ht="14.25" customHeight="1" x14ac:dyDescent="0.2">
      <c r="C398" s="602"/>
      <c r="D398" s="602"/>
      <c r="G398" s="603"/>
      <c r="I398" s="602"/>
      <c r="J398" s="602"/>
    </row>
    <row r="399" spans="3:10" s="397" customFormat="1" ht="14.25" customHeight="1" x14ac:dyDescent="0.2">
      <c r="C399" s="602"/>
      <c r="D399" s="602"/>
      <c r="G399" s="603"/>
      <c r="I399" s="602"/>
      <c r="J399" s="602"/>
    </row>
    <row r="400" spans="3:10" s="397" customFormat="1" ht="14.25" customHeight="1" x14ac:dyDescent="0.2">
      <c r="C400" s="602"/>
      <c r="D400" s="602"/>
      <c r="G400" s="603"/>
      <c r="I400" s="602"/>
      <c r="J400" s="602"/>
    </row>
    <row r="401" spans="3:10" s="397" customFormat="1" ht="14.25" customHeight="1" x14ac:dyDescent="0.2">
      <c r="C401" s="602"/>
      <c r="D401" s="602"/>
      <c r="G401" s="603"/>
      <c r="I401" s="602"/>
      <c r="J401" s="602"/>
    </row>
    <row r="402" spans="3:10" s="397" customFormat="1" ht="14.25" customHeight="1" x14ac:dyDescent="0.2">
      <c r="C402" s="602"/>
      <c r="D402" s="602"/>
      <c r="G402" s="603"/>
      <c r="I402" s="602"/>
      <c r="J402" s="602"/>
    </row>
    <row r="403" spans="3:10" s="397" customFormat="1" ht="14.25" customHeight="1" x14ac:dyDescent="0.2">
      <c r="C403" s="602"/>
      <c r="D403" s="602"/>
      <c r="G403" s="603"/>
      <c r="I403" s="602"/>
      <c r="J403" s="602"/>
    </row>
    <row r="404" spans="3:10" s="397" customFormat="1" ht="14.25" customHeight="1" x14ac:dyDescent="0.2">
      <c r="C404" s="602"/>
      <c r="D404" s="602"/>
      <c r="G404" s="603"/>
      <c r="I404" s="602"/>
      <c r="J404" s="602"/>
    </row>
    <row r="405" spans="3:10" s="397" customFormat="1" ht="14.25" customHeight="1" x14ac:dyDescent="0.2">
      <c r="C405" s="602"/>
      <c r="D405" s="602"/>
      <c r="G405" s="603"/>
      <c r="I405" s="602"/>
      <c r="J405" s="602"/>
    </row>
    <row r="406" spans="3:10" s="397" customFormat="1" ht="14.25" customHeight="1" x14ac:dyDescent="0.2">
      <c r="C406" s="602"/>
      <c r="D406" s="602"/>
      <c r="G406" s="603"/>
      <c r="I406" s="602"/>
      <c r="J406" s="602"/>
    </row>
    <row r="407" spans="3:10" s="397" customFormat="1" ht="14.25" customHeight="1" x14ac:dyDescent="0.2">
      <c r="C407" s="602"/>
      <c r="D407" s="602"/>
      <c r="G407" s="603"/>
      <c r="I407" s="602"/>
      <c r="J407" s="602"/>
    </row>
    <row r="408" spans="3:10" s="397" customFormat="1" ht="14.25" customHeight="1" x14ac:dyDescent="0.2">
      <c r="C408" s="602"/>
      <c r="D408" s="602"/>
      <c r="G408" s="603"/>
      <c r="I408" s="602"/>
      <c r="J408" s="602"/>
    </row>
    <row r="409" spans="3:10" s="397" customFormat="1" ht="14.25" customHeight="1" x14ac:dyDescent="0.2">
      <c r="C409" s="602"/>
      <c r="D409" s="602"/>
      <c r="G409" s="603"/>
      <c r="I409" s="602"/>
      <c r="J409" s="602"/>
    </row>
    <row r="410" spans="3:10" s="397" customFormat="1" ht="14.25" customHeight="1" x14ac:dyDescent="0.2">
      <c r="C410" s="602"/>
      <c r="D410" s="602"/>
      <c r="G410" s="603"/>
      <c r="I410" s="602"/>
      <c r="J410" s="602"/>
    </row>
    <row r="411" spans="3:10" s="397" customFormat="1" ht="14.25" customHeight="1" x14ac:dyDescent="0.2">
      <c r="C411" s="602"/>
      <c r="D411" s="602"/>
      <c r="G411" s="603"/>
      <c r="I411" s="602"/>
      <c r="J411" s="602"/>
    </row>
    <row r="412" spans="3:10" s="397" customFormat="1" ht="14.25" customHeight="1" x14ac:dyDescent="0.2">
      <c r="C412" s="602"/>
      <c r="D412" s="602"/>
      <c r="G412" s="603"/>
      <c r="I412" s="602"/>
      <c r="J412" s="602"/>
    </row>
    <row r="413" spans="3:10" s="397" customFormat="1" ht="14.25" customHeight="1" x14ac:dyDescent="0.2">
      <c r="C413" s="602"/>
      <c r="D413" s="602"/>
      <c r="G413" s="603"/>
      <c r="I413" s="602"/>
      <c r="J413" s="602"/>
    </row>
    <row r="414" spans="3:10" s="397" customFormat="1" ht="14.25" customHeight="1" x14ac:dyDescent="0.2">
      <c r="C414" s="602"/>
      <c r="D414" s="602"/>
      <c r="G414" s="603"/>
      <c r="I414" s="602"/>
      <c r="J414" s="602"/>
    </row>
    <row r="415" spans="3:10" s="397" customFormat="1" ht="14.25" customHeight="1" x14ac:dyDescent="0.2">
      <c r="C415" s="602"/>
      <c r="D415" s="602"/>
      <c r="G415" s="603"/>
      <c r="I415" s="602"/>
      <c r="J415" s="602"/>
    </row>
    <row r="416" spans="3:10" s="397" customFormat="1" ht="14.25" customHeight="1" x14ac:dyDescent="0.2">
      <c r="C416" s="602"/>
      <c r="D416" s="602"/>
      <c r="G416" s="603"/>
      <c r="I416" s="602"/>
      <c r="J416" s="602"/>
    </row>
    <row r="417" spans="3:10" s="397" customFormat="1" ht="14.25" customHeight="1" x14ac:dyDescent="0.2">
      <c r="C417" s="602"/>
      <c r="D417" s="602"/>
      <c r="G417" s="603"/>
      <c r="I417" s="602"/>
      <c r="J417" s="602"/>
    </row>
    <row r="418" spans="3:10" s="397" customFormat="1" ht="14.25" customHeight="1" x14ac:dyDescent="0.2">
      <c r="C418" s="602"/>
      <c r="D418" s="602"/>
      <c r="G418" s="603"/>
      <c r="I418" s="602"/>
      <c r="J418" s="602"/>
    </row>
    <row r="419" spans="3:10" s="397" customFormat="1" ht="14.25" customHeight="1" x14ac:dyDescent="0.2">
      <c r="C419" s="602"/>
      <c r="D419" s="602"/>
      <c r="G419" s="603"/>
      <c r="I419" s="602"/>
      <c r="J419" s="602"/>
    </row>
    <row r="420" spans="3:10" s="397" customFormat="1" ht="14.25" customHeight="1" x14ac:dyDescent="0.2">
      <c r="C420" s="602"/>
      <c r="D420" s="602"/>
      <c r="G420" s="603"/>
      <c r="I420" s="602"/>
      <c r="J420" s="602"/>
    </row>
    <row r="421" spans="3:10" s="397" customFormat="1" ht="14.25" customHeight="1" x14ac:dyDescent="0.2">
      <c r="C421" s="602"/>
      <c r="D421" s="602"/>
      <c r="G421" s="603"/>
      <c r="I421" s="602"/>
      <c r="J421" s="602"/>
    </row>
    <row r="422" spans="3:10" s="397" customFormat="1" ht="14.25" customHeight="1" x14ac:dyDescent="0.2">
      <c r="C422" s="602"/>
      <c r="D422" s="602"/>
      <c r="G422" s="603"/>
      <c r="I422" s="602"/>
      <c r="J422" s="602"/>
    </row>
    <row r="423" spans="3:10" s="397" customFormat="1" ht="14.25" customHeight="1" x14ac:dyDescent="0.2">
      <c r="C423" s="602"/>
      <c r="D423" s="602"/>
      <c r="G423" s="603"/>
      <c r="I423" s="602"/>
      <c r="J423" s="602"/>
    </row>
    <row r="424" spans="3:10" s="397" customFormat="1" ht="14.25" customHeight="1" x14ac:dyDescent="0.2">
      <c r="C424" s="602"/>
      <c r="D424" s="602"/>
      <c r="G424" s="603"/>
      <c r="I424" s="602"/>
      <c r="J424" s="602"/>
    </row>
    <row r="425" spans="3:10" s="397" customFormat="1" ht="14.25" customHeight="1" x14ac:dyDescent="0.2">
      <c r="C425" s="602"/>
      <c r="D425" s="602"/>
      <c r="G425" s="603"/>
      <c r="I425" s="602"/>
      <c r="J425" s="602"/>
    </row>
    <row r="426" spans="3:10" s="397" customFormat="1" ht="14.25" customHeight="1" x14ac:dyDescent="0.2">
      <c r="C426" s="602"/>
      <c r="D426" s="602"/>
      <c r="G426" s="603"/>
      <c r="I426" s="602"/>
      <c r="J426" s="602"/>
    </row>
    <row r="427" spans="3:10" s="397" customFormat="1" ht="14.25" customHeight="1" x14ac:dyDescent="0.2">
      <c r="C427" s="602"/>
      <c r="D427" s="602"/>
      <c r="G427" s="603"/>
      <c r="I427" s="602"/>
      <c r="J427" s="602"/>
    </row>
    <row r="428" spans="3:10" s="397" customFormat="1" ht="14.25" customHeight="1" x14ac:dyDescent="0.2">
      <c r="C428" s="602"/>
      <c r="D428" s="602"/>
      <c r="G428" s="603"/>
      <c r="I428" s="602"/>
      <c r="J428" s="602"/>
    </row>
    <row r="429" spans="3:10" s="397" customFormat="1" ht="14.25" customHeight="1" x14ac:dyDescent="0.2">
      <c r="C429" s="602"/>
      <c r="D429" s="602"/>
      <c r="G429" s="603"/>
      <c r="I429" s="602"/>
      <c r="J429" s="602"/>
    </row>
    <row r="430" spans="3:10" s="397" customFormat="1" ht="14.25" customHeight="1" x14ac:dyDescent="0.2">
      <c r="C430" s="602"/>
      <c r="D430" s="602"/>
      <c r="G430" s="603"/>
      <c r="I430" s="602"/>
      <c r="J430" s="602"/>
    </row>
    <row r="431" spans="3:10" s="397" customFormat="1" ht="14.25" customHeight="1" x14ac:dyDescent="0.2">
      <c r="C431" s="602"/>
      <c r="D431" s="602"/>
      <c r="G431" s="603"/>
      <c r="I431" s="602"/>
      <c r="J431" s="602"/>
    </row>
    <row r="432" spans="3:10" s="397" customFormat="1" ht="14.25" customHeight="1" x14ac:dyDescent="0.2">
      <c r="C432" s="602"/>
      <c r="D432" s="602"/>
      <c r="G432" s="603"/>
      <c r="I432" s="602"/>
      <c r="J432" s="602"/>
    </row>
    <row r="433" spans="3:10" s="397" customFormat="1" ht="14.25" customHeight="1" x14ac:dyDescent="0.2">
      <c r="C433" s="602"/>
      <c r="D433" s="602"/>
      <c r="G433" s="603"/>
      <c r="I433" s="602"/>
      <c r="J433" s="602"/>
    </row>
    <row r="434" spans="3:10" s="397" customFormat="1" ht="14.25" customHeight="1" x14ac:dyDescent="0.2">
      <c r="C434" s="602"/>
      <c r="D434" s="602"/>
      <c r="G434" s="603"/>
      <c r="I434" s="602"/>
      <c r="J434" s="602"/>
    </row>
    <row r="435" spans="3:10" s="397" customFormat="1" ht="14.25" customHeight="1" x14ac:dyDescent="0.2">
      <c r="C435" s="602"/>
      <c r="D435" s="602"/>
      <c r="G435" s="603"/>
      <c r="I435" s="602"/>
      <c r="J435" s="602"/>
    </row>
    <row r="436" spans="3:10" s="397" customFormat="1" ht="14.25" customHeight="1" x14ac:dyDescent="0.2">
      <c r="C436" s="602"/>
      <c r="D436" s="602"/>
      <c r="G436" s="603"/>
      <c r="I436" s="602"/>
      <c r="J436" s="602"/>
    </row>
    <row r="437" spans="3:10" s="397" customFormat="1" ht="14.25" customHeight="1" x14ac:dyDescent="0.2">
      <c r="C437" s="602"/>
      <c r="D437" s="602"/>
      <c r="G437" s="603"/>
      <c r="I437" s="602"/>
      <c r="J437" s="602"/>
    </row>
    <row r="438" spans="3:10" s="397" customFormat="1" ht="14.25" customHeight="1" x14ac:dyDescent="0.2">
      <c r="C438" s="602"/>
      <c r="D438" s="602"/>
      <c r="G438" s="603"/>
      <c r="I438" s="602"/>
      <c r="J438" s="602"/>
    </row>
    <row r="439" spans="3:10" s="397" customFormat="1" ht="14.25" customHeight="1" x14ac:dyDescent="0.2">
      <c r="C439" s="602"/>
      <c r="D439" s="602"/>
      <c r="G439" s="603"/>
      <c r="I439" s="602"/>
      <c r="J439" s="602"/>
    </row>
    <row r="440" spans="3:10" s="397" customFormat="1" ht="14.25" customHeight="1" x14ac:dyDescent="0.2">
      <c r="C440" s="602"/>
      <c r="D440" s="602"/>
      <c r="G440" s="603"/>
      <c r="I440" s="602"/>
      <c r="J440" s="602"/>
    </row>
    <row r="441" spans="3:10" s="397" customFormat="1" ht="14.25" customHeight="1" x14ac:dyDescent="0.2">
      <c r="C441" s="602"/>
      <c r="D441" s="602"/>
      <c r="G441" s="603"/>
      <c r="I441" s="602"/>
      <c r="J441" s="602"/>
    </row>
    <row r="442" spans="3:10" s="397" customFormat="1" ht="14.25" customHeight="1" x14ac:dyDescent="0.2">
      <c r="C442" s="602"/>
      <c r="D442" s="602"/>
      <c r="G442" s="603"/>
      <c r="I442" s="602"/>
      <c r="J442" s="602"/>
    </row>
    <row r="443" spans="3:10" s="397" customFormat="1" ht="14.25" customHeight="1" x14ac:dyDescent="0.2">
      <c r="C443" s="602"/>
      <c r="D443" s="602"/>
      <c r="G443" s="603"/>
      <c r="I443" s="602"/>
      <c r="J443" s="602"/>
    </row>
    <row r="444" spans="3:10" s="397" customFormat="1" ht="14.25" customHeight="1" x14ac:dyDescent="0.2">
      <c r="C444" s="602"/>
      <c r="D444" s="602"/>
      <c r="G444" s="603"/>
      <c r="I444" s="602"/>
      <c r="J444" s="602"/>
    </row>
    <row r="445" spans="3:10" s="397" customFormat="1" ht="14.25" customHeight="1" x14ac:dyDescent="0.2">
      <c r="C445" s="602"/>
      <c r="D445" s="602"/>
      <c r="G445" s="603"/>
      <c r="I445" s="602"/>
      <c r="J445" s="602"/>
    </row>
    <row r="446" spans="3:10" s="397" customFormat="1" ht="14.25" customHeight="1" x14ac:dyDescent="0.2">
      <c r="C446" s="602"/>
      <c r="D446" s="602"/>
      <c r="G446" s="603"/>
      <c r="I446" s="602"/>
      <c r="J446" s="602"/>
    </row>
    <row r="447" spans="3:10" s="397" customFormat="1" ht="14.25" customHeight="1" x14ac:dyDescent="0.2">
      <c r="C447" s="602"/>
      <c r="D447" s="602"/>
      <c r="G447" s="603"/>
      <c r="I447" s="602"/>
      <c r="J447" s="602"/>
    </row>
    <row r="448" spans="3:10" s="397" customFormat="1" ht="14.25" customHeight="1" x14ac:dyDescent="0.2">
      <c r="C448" s="602"/>
      <c r="D448" s="602"/>
      <c r="G448" s="603"/>
      <c r="I448" s="602"/>
      <c r="J448" s="602"/>
    </row>
    <row r="449" spans="3:10" s="397" customFormat="1" ht="14.25" customHeight="1" x14ac:dyDescent="0.2">
      <c r="C449" s="602"/>
      <c r="D449" s="602"/>
      <c r="G449" s="603"/>
      <c r="I449" s="602"/>
      <c r="J449" s="602"/>
    </row>
    <row r="450" spans="3:10" s="397" customFormat="1" ht="14.25" customHeight="1" x14ac:dyDescent="0.2">
      <c r="C450" s="602"/>
      <c r="D450" s="602"/>
      <c r="G450" s="603"/>
      <c r="I450" s="602"/>
      <c r="J450" s="602"/>
    </row>
    <row r="451" spans="3:10" s="397" customFormat="1" ht="14.25" customHeight="1" x14ac:dyDescent="0.2">
      <c r="C451" s="602"/>
      <c r="D451" s="602"/>
      <c r="G451" s="603"/>
      <c r="I451" s="602"/>
      <c r="J451" s="602"/>
    </row>
    <row r="452" spans="3:10" s="397" customFormat="1" ht="14.25" customHeight="1" x14ac:dyDescent="0.2">
      <c r="C452" s="602"/>
      <c r="D452" s="602"/>
      <c r="G452" s="603"/>
      <c r="I452" s="602"/>
      <c r="J452" s="602"/>
    </row>
    <row r="453" spans="3:10" s="397" customFormat="1" ht="14.25" customHeight="1" x14ac:dyDescent="0.2">
      <c r="C453" s="602"/>
      <c r="D453" s="602"/>
      <c r="G453" s="603"/>
      <c r="I453" s="602"/>
      <c r="J453" s="602"/>
    </row>
    <row r="454" spans="3:10" s="397" customFormat="1" ht="14.25" customHeight="1" x14ac:dyDescent="0.2">
      <c r="C454" s="602"/>
      <c r="D454" s="602"/>
      <c r="G454" s="603"/>
      <c r="I454" s="602"/>
      <c r="J454" s="602"/>
    </row>
    <row r="455" spans="3:10" s="397" customFormat="1" ht="14.25" customHeight="1" x14ac:dyDescent="0.2">
      <c r="C455" s="602"/>
      <c r="D455" s="602"/>
      <c r="G455" s="603"/>
      <c r="I455" s="602"/>
      <c r="J455" s="602"/>
    </row>
    <row r="456" spans="3:10" s="397" customFormat="1" ht="14.25" customHeight="1" x14ac:dyDescent="0.2">
      <c r="C456" s="602"/>
      <c r="D456" s="602"/>
      <c r="G456" s="603"/>
      <c r="I456" s="602"/>
      <c r="J456" s="602"/>
    </row>
    <row r="457" spans="3:10" s="397" customFormat="1" ht="14.25" customHeight="1" x14ac:dyDescent="0.2">
      <c r="C457" s="602"/>
      <c r="D457" s="602"/>
      <c r="G457" s="603"/>
      <c r="I457" s="602"/>
      <c r="J457" s="602"/>
    </row>
    <row r="458" spans="3:10" s="397" customFormat="1" ht="14.25" customHeight="1" x14ac:dyDescent="0.2">
      <c r="C458" s="602"/>
      <c r="D458" s="602"/>
      <c r="G458" s="603"/>
      <c r="I458" s="602"/>
      <c r="J458" s="602"/>
    </row>
    <row r="459" spans="3:10" s="397" customFormat="1" ht="14.25" customHeight="1" x14ac:dyDescent="0.2">
      <c r="C459" s="602"/>
      <c r="D459" s="602"/>
      <c r="G459" s="603"/>
      <c r="I459" s="602"/>
      <c r="J459" s="602"/>
    </row>
    <row r="460" spans="3:10" s="397" customFormat="1" ht="14.25" customHeight="1" x14ac:dyDescent="0.2">
      <c r="C460" s="602"/>
      <c r="D460" s="602"/>
      <c r="G460" s="603"/>
      <c r="I460" s="602"/>
      <c r="J460" s="602"/>
    </row>
    <row r="461" spans="3:10" s="397" customFormat="1" ht="14.25" customHeight="1" x14ac:dyDescent="0.2">
      <c r="C461" s="602"/>
      <c r="D461" s="602"/>
      <c r="G461" s="603"/>
      <c r="I461" s="602"/>
      <c r="J461" s="602"/>
    </row>
    <row r="462" spans="3:10" s="397" customFormat="1" ht="14.25" customHeight="1" x14ac:dyDescent="0.2">
      <c r="C462" s="602"/>
      <c r="D462" s="602"/>
      <c r="G462" s="603"/>
      <c r="I462" s="602"/>
      <c r="J462" s="602"/>
    </row>
    <row r="463" spans="3:10" s="397" customFormat="1" ht="14.25" customHeight="1" x14ac:dyDescent="0.2">
      <c r="C463" s="602"/>
      <c r="D463" s="602"/>
      <c r="G463" s="603"/>
      <c r="I463" s="602"/>
      <c r="J463" s="602"/>
    </row>
    <row r="464" spans="3:10" s="397" customFormat="1" ht="14.25" customHeight="1" x14ac:dyDescent="0.2">
      <c r="C464" s="602"/>
      <c r="D464" s="602"/>
      <c r="G464" s="603"/>
      <c r="I464" s="602"/>
      <c r="J464" s="602"/>
    </row>
    <row r="465" spans="3:10" s="397" customFormat="1" ht="14.25" customHeight="1" x14ac:dyDescent="0.2">
      <c r="C465" s="602"/>
      <c r="D465" s="602"/>
      <c r="G465" s="603"/>
      <c r="I465" s="602"/>
      <c r="J465" s="602"/>
    </row>
    <row r="466" spans="3:10" s="397" customFormat="1" ht="14.25" customHeight="1" x14ac:dyDescent="0.2">
      <c r="C466" s="602"/>
      <c r="D466" s="602"/>
      <c r="G466" s="603"/>
      <c r="I466" s="602"/>
      <c r="J466" s="602"/>
    </row>
    <row r="467" spans="3:10" s="397" customFormat="1" ht="14.25" customHeight="1" x14ac:dyDescent="0.2">
      <c r="C467" s="602"/>
      <c r="D467" s="602"/>
      <c r="G467" s="603"/>
      <c r="I467" s="602"/>
      <c r="J467" s="602"/>
    </row>
    <row r="468" spans="3:10" s="397" customFormat="1" ht="14.25" customHeight="1" x14ac:dyDescent="0.2">
      <c r="C468" s="602"/>
      <c r="D468" s="602"/>
      <c r="G468" s="603"/>
      <c r="I468" s="602"/>
      <c r="J468" s="602"/>
    </row>
    <row r="469" spans="3:10" s="397" customFormat="1" ht="14.25" customHeight="1" x14ac:dyDescent="0.2">
      <c r="C469" s="602"/>
      <c r="D469" s="602"/>
      <c r="G469" s="603"/>
      <c r="I469" s="602"/>
      <c r="J469" s="602"/>
    </row>
    <row r="470" spans="3:10" s="397" customFormat="1" ht="14.25" customHeight="1" x14ac:dyDescent="0.2">
      <c r="C470" s="602"/>
      <c r="D470" s="602"/>
      <c r="G470" s="603"/>
      <c r="I470" s="602"/>
      <c r="J470" s="602"/>
    </row>
    <row r="471" spans="3:10" s="397" customFormat="1" ht="14.25" customHeight="1" x14ac:dyDescent="0.2">
      <c r="C471" s="602"/>
      <c r="D471" s="602"/>
      <c r="G471" s="603"/>
      <c r="I471" s="602"/>
      <c r="J471" s="602"/>
    </row>
    <row r="472" spans="3:10" s="397" customFormat="1" ht="14.25" customHeight="1" x14ac:dyDescent="0.2">
      <c r="C472" s="602"/>
      <c r="D472" s="602"/>
      <c r="G472" s="603"/>
      <c r="I472" s="602"/>
      <c r="J472" s="602"/>
    </row>
    <row r="473" spans="3:10" s="397" customFormat="1" ht="14.25" customHeight="1" x14ac:dyDescent="0.2">
      <c r="C473" s="602"/>
      <c r="D473" s="602"/>
      <c r="G473" s="603"/>
      <c r="I473" s="602"/>
      <c r="J473" s="602"/>
    </row>
    <row r="474" spans="3:10" s="397" customFormat="1" ht="14.25" customHeight="1" x14ac:dyDescent="0.2">
      <c r="C474" s="602"/>
      <c r="D474" s="602"/>
      <c r="G474" s="603"/>
      <c r="I474" s="602"/>
      <c r="J474" s="602"/>
    </row>
    <row r="475" spans="3:10" s="397" customFormat="1" ht="14.25" customHeight="1" x14ac:dyDescent="0.2">
      <c r="C475" s="602"/>
      <c r="D475" s="602"/>
      <c r="G475" s="603"/>
      <c r="I475" s="602"/>
      <c r="J475" s="602"/>
    </row>
    <row r="476" spans="3:10" s="397" customFormat="1" ht="14.25" customHeight="1" x14ac:dyDescent="0.2">
      <c r="C476" s="602"/>
      <c r="D476" s="602"/>
      <c r="G476" s="603"/>
      <c r="I476" s="602"/>
      <c r="J476" s="602"/>
    </row>
    <row r="477" spans="3:10" s="397" customFormat="1" ht="14.25" customHeight="1" x14ac:dyDescent="0.2">
      <c r="C477" s="602"/>
      <c r="D477" s="602"/>
      <c r="G477" s="603"/>
      <c r="I477" s="602"/>
      <c r="J477" s="602"/>
    </row>
    <row r="478" spans="3:10" s="397" customFormat="1" ht="14.25" customHeight="1" x14ac:dyDescent="0.2">
      <c r="C478" s="602"/>
      <c r="D478" s="602"/>
      <c r="G478" s="603"/>
      <c r="I478" s="602"/>
      <c r="J478" s="602"/>
    </row>
    <row r="479" spans="3:10" s="397" customFormat="1" ht="14.25" customHeight="1" x14ac:dyDescent="0.2">
      <c r="C479" s="602"/>
      <c r="D479" s="602"/>
      <c r="G479" s="603"/>
      <c r="I479" s="602"/>
      <c r="J479" s="602"/>
    </row>
    <row r="480" spans="3:10" s="397" customFormat="1" ht="14.25" customHeight="1" x14ac:dyDescent="0.2">
      <c r="C480" s="602"/>
      <c r="D480" s="602"/>
      <c r="G480" s="603"/>
      <c r="I480" s="602"/>
      <c r="J480" s="602"/>
    </row>
    <row r="481" spans="3:10" s="397" customFormat="1" ht="14.25" customHeight="1" x14ac:dyDescent="0.2">
      <c r="C481" s="602"/>
      <c r="D481" s="602"/>
      <c r="G481" s="603"/>
      <c r="I481" s="602"/>
      <c r="J481" s="602"/>
    </row>
    <row r="482" spans="3:10" s="397" customFormat="1" ht="14.25" customHeight="1" x14ac:dyDescent="0.2">
      <c r="C482" s="602"/>
      <c r="D482" s="602"/>
      <c r="G482" s="603"/>
      <c r="I482" s="602"/>
      <c r="J482" s="602"/>
    </row>
    <row r="483" spans="3:10" s="397" customFormat="1" ht="14.25" customHeight="1" x14ac:dyDescent="0.2">
      <c r="C483" s="602"/>
      <c r="D483" s="602"/>
      <c r="G483" s="603"/>
      <c r="I483" s="602"/>
      <c r="J483" s="602"/>
    </row>
    <row r="484" spans="3:10" s="397" customFormat="1" ht="14.25" customHeight="1" x14ac:dyDescent="0.2">
      <c r="C484" s="602"/>
      <c r="D484" s="602"/>
      <c r="G484" s="603"/>
      <c r="I484" s="602"/>
      <c r="J484" s="602"/>
    </row>
    <row r="485" spans="3:10" s="397" customFormat="1" ht="14.25" customHeight="1" x14ac:dyDescent="0.2">
      <c r="C485" s="602"/>
      <c r="D485" s="602"/>
      <c r="G485" s="603"/>
      <c r="I485" s="602"/>
      <c r="J485" s="602"/>
    </row>
    <row r="486" spans="3:10" s="397" customFormat="1" ht="14.25" customHeight="1" x14ac:dyDescent="0.2">
      <c r="C486" s="602"/>
      <c r="D486" s="602"/>
      <c r="G486" s="603"/>
      <c r="I486" s="602"/>
      <c r="J486" s="602"/>
    </row>
    <row r="487" spans="3:10" s="397" customFormat="1" ht="14.25" customHeight="1" x14ac:dyDescent="0.2">
      <c r="C487" s="602"/>
      <c r="D487" s="602"/>
      <c r="G487" s="603"/>
      <c r="I487" s="602"/>
      <c r="J487" s="602"/>
    </row>
    <row r="488" spans="3:10" s="397" customFormat="1" ht="14.25" customHeight="1" x14ac:dyDescent="0.2">
      <c r="C488" s="602"/>
      <c r="D488" s="602"/>
      <c r="G488" s="603"/>
      <c r="I488" s="602"/>
      <c r="J488" s="602"/>
    </row>
    <row r="489" spans="3:10" s="397" customFormat="1" ht="14.25" customHeight="1" x14ac:dyDescent="0.2">
      <c r="C489" s="602"/>
      <c r="D489" s="602"/>
      <c r="G489" s="603"/>
      <c r="I489" s="602"/>
      <c r="J489" s="602"/>
    </row>
    <row r="490" spans="3:10" s="397" customFormat="1" ht="14.25" customHeight="1" x14ac:dyDescent="0.2">
      <c r="C490" s="602"/>
      <c r="D490" s="602"/>
      <c r="G490" s="603"/>
      <c r="I490" s="602"/>
      <c r="J490" s="602"/>
    </row>
    <row r="491" spans="3:10" s="397" customFormat="1" ht="14.25" customHeight="1" x14ac:dyDescent="0.2">
      <c r="C491" s="602"/>
      <c r="D491" s="602"/>
      <c r="G491" s="603"/>
      <c r="I491" s="602"/>
      <c r="J491" s="602"/>
    </row>
    <row r="492" spans="3:10" s="397" customFormat="1" ht="14.25" customHeight="1" x14ac:dyDescent="0.2">
      <c r="C492" s="602"/>
      <c r="D492" s="602"/>
      <c r="G492" s="603"/>
      <c r="I492" s="602"/>
      <c r="J492" s="602"/>
    </row>
    <row r="493" spans="3:10" s="397" customFormat="1" ht="14.25" customHeight="1" x14ac:dyDescent="0.2">
      <c r="C493" s="602"/>
      <c r="D493" s="602"/>
      <c r="G493" s="603"/>
      <c r="I493" s="602"/>
      <c r="J493" s="602"/>
    </row>
    <row r="494" spans="3:10" s="397" customFormat="1" ht="14.25" customHeight="1" x14ac:dyDescent="0.2">
      <c r="C494" s="602"/>
      <c r="D494" s="602"/>
      <c r="G494" s="603"/>
      <c r="I494" s="602"/>
      <c r="J494" s="602"/>
    </row>
    <row r="495" spans="3:10" s="397" customFormat="1" ht="14.25" customHeight="1" x14ac:dyDescent="0.2">
      <c r="C495" s="602"/>
      <c r="D495" s="602"/>
      <c r="G495" s="603"/>
      <c r="I495" s="602"/>
      <c r="J495" s="602"/>
    </row>
    <row r="496" spans="3:10" s="397" customFormat="1" ht="14.25" customHeight="1" x14ac:dyDescent="0.2">
      <c r="C496" s="602"/>
      <c r="D496" s="602"/>
      <c r="G496" s="603"/>
      <c r="I496" s="602"/>
      <c r="J496" s="602"/>
    </row>
    <row r="497" spans="3:10" s="397" customFormat="1" ht="14.25" customHeight="1" x14ac:dyDescent="0.2">
      <c r="C497" s="602"/>
      <c r="D497" s="602"/>
      <c r="G497" s="603"/>
      <c r="I497" s="602"/>
      <c r="J497" s="602"/>
    </row>
    <row r="498" spans="3:10" s="397" customFormat="1" ht="14.25" customHeight="1" x14ac:dyDescent="0.2">
      <c r="C498" s="602"/>
      <c r="D498" s="602"/>
      <c r="G498" s="603"/>
      <c r="I498" s="602"/>
      <c r="J498" s="602"/>
    </row>
    <row r="499" spans="3:10" s="397" customFormat="1" ht="14.25" customHeight="1" x14ac:dyDescent="0.2">
      <c r="C499" s="602"/>
      <c r="D499" s="602"/>
      <c r="G499" s="603"/>
      <c r="I499" s="602"/>
      <c r="J499" s="602"/>
    </row>
    <row r="500" spans="3:10" s="397" customFormat="1" ht="14.25" customHeight="1" x14ac:dyDescent="0.2">
      <c r="C500" s="602"/>
      <c r="D500" s="602"/>
      <c r="G500" s="603"/>
      <c r="I500" s="602"/>
      <c r="J500" s="602"/>
    </row>
    <row r="501" spans="3:10" s="397" customFormat="1" ht="14.25" customHeight="1" x14ac:dyDescent="0.2">
      <c r="C501" s="602"/>
      <c r="D501" s="602"/>
      <c r="G501" s="603"/>
      <c r="I501" s="602"/>
      <c r="J501" s="602"/>
    </row>
    <row r="502" spans="3:10" s="397" customFormat="1" ht="14.25" customHeight="1" x14ac:dyDescent="0.2">
      <c r="C502" s="602"/>
      <c r="D502" s="602"/>
      <c r="G502" s="603"/>
      <c r="I502" s="602"/>
      <c r="J502" s="602"/>
    </row>
    <row r="503" spans="3:10" s="397" customFormat="1" ht="14.25" customHeight="1" x14ac:dyDescent="0.2">
      <c r="C503" s="602"/>
      <c r="D503" s="602"/>
      <c r="G503" s="603"/>
      <c r="I503" s="602"/>
      <c r="J503" s="602"/>
    </row>
    <row r="504" spans="3:10" s="397" customFormat="1" ht="14.25" customHeight="1" x14ac:dyDescent="0.2">
      <c r="C504" s="602"/>
      <c r="D504" s="602"/>
      <c r="G504" s="603"/>
      <c r="I504" s="602"/>
      <c r="J504" s="602"/>
    </row>
    <row r="505" spans="3:10" s="397" customFormat="1" ht="14.25" customHeight="1" x14ac:dyDescent="0.2">
      <c r="C505" s="602"/>
      <c r="D505" s="602"/>
      <c r="G505" s="603"/>
      <c r="I505" s="602"/>
      <c r="J505" s="602"/>
    </row>
    <row r="506" spans="3:10" s="397" customFormat="1" ht="14.25" customHeight="1" x14ac:dyDescent="0.2">
      <c r="C506" s="602"/>
      <c r="D506" s="602"/>
      <c r="G506" s="603"/>
      <c r="I506" s="602"/>
      <c r="J506" s="602"/>
    </row>
    <row r="507" spans="3:10" s="397" customFormat="1" ht="14.25" customHeight="1" x14ac:dyDescent="0.2">
      <c r="C507" s="602"/>
      <c r="D507" s="602"/>
      <c r="G507" s="603"/>
      <c r="I507" s="602"/>
      <c r="J507" s="602"/>
    </row>
    <row r="508" spans="3:10" s="397" customFormat="1" ht="14.25" customHeight="1" x14ac:dyDescent="0.2">
      <c r="C508" s="602"/>
      <c r="D508" s="602"/>
      <c r="G508" s="603"/>
      <c r="I508" s="602"/>
      <c r="J508" s="602"/>
    </row>
    <row r="509" spans="3:10" s="397" customFormat="1" ht="14.25" customHeight="1" x14ac:dyDescent="0.2">
      <c r="C509" s="602"/>
      <c r="D509" s="602"/>
      <c r="G509" s="603"/>
      <c r="I509" s="602"/>
      <c r="J509" s="602"/>
    </row>
    <row r="510" spans="3:10" s="397" customFormat="1" ht="14.25" customHeight="1" x14ac:dyDescent="0.2">
      <c r="C510" s="602"/>
      <c r="D510" s="602"/>
      <c r="G510" s="603"/>
      <c r="I510" s="602"/>
      <c r="J510" s="602"/>
    </row>
    <row r="511" spans="3:10" s="397" customFormat="1" ht="14.25" customHeight="1" x14ac:dyDescent="0.2">
      <c r="C511" s="602"/>
      <c r="D511" s="602"/>
      <c r="G511" s="603"/>
      <c r="I511" s="602"/>
      <c r="J511" s="602"/>
    </row>
    <row r="512" spans="3:10" s="397" customFormat="1" ht="14.25" customHeight="1" x14ac:dyDescent="0.2">
      <c r="C512" s="602"/>
      <c r="D512" s="602"/>
      <c r="G512" s="603"/>
      <c r="I512" s="602"/>
      <c r="J512" s="602"/>
    </row>
    <row r="513" spans="3:10" s="397" customFormat="1" ht="14.25" customHeight="1" x14ac:dyDescent="0.2">
      <c r="C513" s="602"/>
      <c r="D513" s="602"/>
      <c r="G513" s="603"/>
      <c r="I513" s="602"/>
      <c r="J513" s="602"/>
    </row>
    <row r="514" spans="3:10" s="397" customFormat="1" ht="14.25" customHeight="1" x14ac:dyDescent="0.2">
      <c r="C514" s="602"/>
      <c r="D514" s="602"/>
      <c r="G514" s="603"/>
      <c r="I514" s="602"/>
      <c r="J514" s="602"/>
    </row>
    <row r="515" spans="3:10" s="397" customFormat="1" ht="14.25" customHeight="1" x14ac:dyDescent="0.2">
      <c r="C515" s="602"/>
      <c r="D515" s="602"/>
      <c r="G515" s="603"/>
      <c r="I515" s="602"/>
      <c r="J515" s="602"/>
    </row>
    <row r="516" spans="3:10" s="397" customFormat="1" ht="14.25" customHeight="1" x14ac:dyDescent="0.2">
      <c r="C516" s="602"/>
      <c r="D516" s="602"/>
      <c r="G516" s="603"/>
      <c r="I516" s="602"/>
      <c r="J516" s="602"/>
    </row>
    <row r="517" spans="3:10" s="397" customFormat="1" ht="14.25" customHeight="1" x14ac:dyDescent="0.2">
      <c r="C517" s="602"/>
      <c r="D517" s="602"/>
      <c r="G517" s="603"/>
      <c r="I517" s="602"/>
      <c r="J517" s="602"/>
    </row>
    <row r="518" spans="3:10" s="397" customFormat="1" ht="14.25" customHeight="1" x14ac:dyDescent="0.2">
      <c r="C518" s="602"/>
      <c r="D518" s="602"/>
      <c r="G518" s="603"/>
      <c r="I518" s="602"/>
      <c r="J518" s="602"/>
    </row>
    <row r="519" spans="3:10" s="397" customFormat="1" ht="14.25" customHeight="1" x14ac:dyDescent="0.2">
      <c r="C519" s="602"/>
      <c r="D519" s="602"/>
      <c r="G519" s="603"/>
      <c r="I519" s="602"/>
      <c r="J519" s="602"/>
    </row>
    <row r="520" spans="3:10" s="397" customFormat="1" ht="14.25" customHeight="1" x14ac:dyDescent="0.2">
      <c r="C520" s="602"/>
      <c r="D520" s="602"/>
      <c r="G520" s="603"/>
      <c r="I520" s="602"/>
      <c r="J520" s="602"/>
    </row>
    <row r="521" spans="3:10" s="397" customFormat="1" ht="14.25" customHeight="1" x14ac:dyDescent="0.2">
      <c r="C521" s="602"/>
      <c r="D521" s="602"/>
      <c r="G521" s="603"/>
      <c r="I521" s="602"/>
      <c r="J521" s="602"/>
    </row>
    <row r="522" spans="3:10" s="397" customFormat="1" ht="14.25" customHeight="1" x14ac:dyDescent="0.2">
      <c r="C522" s="602"/>
      <c r="D522" s="602"/>
      <c r="G522" s="603"/>
      <c r="I522" s="602"/>
      <c r="J522" s="602"/>
    </row>
    <row r="523" spans="3:10" s="397" customFormat="1" ht="14.25" customHeight="1" x14ac:dyDescent="0.2">
      <c r="C523" s="602"/>
      <c r="D523" s="602"/>
      <c r="G523" s="603"/>
      <c r="I523" s="602"/>
      <c r="J523" s="602"/>
    </row>
    <row r="524" spans="3:10" s="397" customFormat="1" ht="14.25" customHeight="1" x14ac:dyDescent="0.2">
      <c r="C524" s="602"/>
      <c r="D524" s="602"/>
      <c r="G524" s="603"/>
      <c r="I524" s="602"/>
      <c r="J524" s="602"/>
    </row>
    <row r="525" spans="3:10" s="397" customFormat="1" ht="14.25" customHeight="1" x14ac:dyDescent="0.2">
      <c r="C525" s="602"/>
      <c r="D525" s="602"/>
      <c r="G525" s="603"/>
      <c r="I525" s="602"/>
      <c r="J525" s="602"/>
    </row>
    <row r="526" spans="3:10" s="397" customFormat="1" ht="14.25" customHeight="1" x14ac:dyDescent="0.2">
      <c r="C526" s="602"/>
      <c r="D526" s="602"/>
      <c r="G526" s="603"/>
      <c r="I526" s="602"/>
      <c r="J526" s="602"/>
    </row>
    <row r="527" spans="3:10" s="397" customFormat="1" ht="14.25" customHeight="1" x14ac:dyDescent="0.2">
      <c r="C527" s="602"/>
      <c r="D527" s="602"/>
      <c r="G527" s="603"/>
      <c r="I527" s="602"/>
      <c r="J527" s="602"/>
    </row>
    <row r="528" spans="3:10" s="397" customFormat="1" ht="14.25" customHeight="1" x14ac:dyDescent="0.2">
      <c r="C528" s="602"/>
      <c r="D528" s="602"/>
      <c r="G528" s="603"/>
      <c r="I528" s="602"/>
      <c r="J528" s="602"/>
    </row>
    <row r="529" spans="3:10" s="397" customFormat="1" ht="14.25" customHeight="1" x14ac:dyDescent="0.2">
      <c r="C529" s="602"/>
      <c r="D529" s="602"/>
      <c r="G529" s="603"/>
      <c r="I529" s="602"/>
      <c r="J529" s="602"/>
    </row>
    <row r="530" spans="3:10" s="397" customFormat="1" ht="14.25" customHeight="1" x14ac:dyDescent="0.2">
      <c r="C530" s="602"/>
      <c r="D530" s="602"/>
      <c r="G530" s="603"/>
      <c r="I530" s="602"/>
      <c r="J530" s="602"/>
    </row>
    <row r="531" spans="3:10" s="397" customFormat="1" ht="14.25" customHeight="1" x14ac:dyDescent="0.2">
      <c r="C531" s="602"/>
      <c r="D531" s="602"/>
      <c r="G531" s="603"/>
      <c r="I531" s="602"/>
      <c r="J531" s="602"/>
    </row>
    <row r="532" spans="3:10" s="397" customFormat="1" ht="14.25" customHeight="1" x14ac:dyDescent="0.2">
      <c r="C532" s="602"/>
      <c r="D532" s="602"/>
      <c r="G532" s="603"/>
      <c r="I532" s="602"/>
      <c r="J532" s="602"/>
    </row>
    <row r="533" spans="3:10" s="397" customFormat="1" ht="14.25" customHeight="1" x14ac:dyDescent="0.2">
      <c r="C533" s="602"/>
      <c r="D533" s="602"/>
      <c r="G533" s="603"/>
      <c r="I533" s="602"/>
      <c r="J533" s="602"/>
    </row>
    <row r="534" spans="3:10" s="397" customFormat="1" ht="14.25" customHeight="1" x14ac:dyDescent="0.2">
      <c r="C534" s="602"/>
      <c r="D534" s="602"/>
      <c r="G534" s="603"/>
      <c r="I534" s="602"/>
      <c r="J534" s="602"/>
    </row>
    <row r="535" spans="3:10" s="397" customFormat="1" ht="14.25" customHeight="1" x14ac:dyDescent="0.2">
      <c r="C535" s="602"/>
      <c r="D535" s="602"/>
      <c r="G535" s="603"/>
      <c r="I535" s="602"/>
      <c r="J535" s="602"/>
    </row>
    <row r="536" spans="3:10" s="397" customFormat="1" ht="14.25" customHeight="1" x14ac:dyDescent="0.2">
      <c r="C536" s="602"/>
      <c r="D536" s="602"/>
      <c r="G536" s="603"/>
      <c r="I536" s="602"/>
      <c r="J536" s="602"/>
    </row>
    <row r="537" spans="3:10" s="397" customFormat="1" ht="14.25" customHeight="1" x14ac:dyDescent="0.2">
      <c r="C537" s="602"/>
      <c r="D537" s="602"/>
      <c r="G537" s="603"/>
      <c r="I537" s="602"/>
      <c r="J537" s="602"/>
    </row>
    <row r="538" spans="3:10" s="397" customFormat="1" ht="14.25" customHeight="1" x14ac:dyDescent="0.2">
      <c r="C538" s="602"/>
      <c r="D538" s="602"/>
      <c r="G538" s="603"/>
      <c r="I538" s="602"/>
      <c r="J538" s="602"/>
    </row>
    <row r="539" spans="3:10" s="397" customFormat="1" ht="14.25" customHeight="1" x14ac:dyDescent="0.2">
      <c r="C539" s="602"/>
      <c r="D539" s="602"/>
      <c r="G539" s="603"/>
      <c r="I539" s="602"/>
      <c r="J539" s="602"/>
    </row>
    <row r="540" spans="3:10" s="397" customFormat="1" ht="14.25" customHeight="1" x14ac:dyDescent="0.2">
      <c r="C540" s="602"/>
      <c r="D540" s="602"/>
      <c r="G540" s="603"/>
      <c r="I540" s="602"/>
      <c r="J540" s="602"/>
    </row>
    <row r="541" spans="3:10" s="397" customFormat="1" ht="14.25" customHeight="1" x14ac:dyDescent="0.2">
      <c r="C541" s="602"/>
      <c r="D541" s="602"/>
      <c r="G541" s="603"/>
      <c r="I541" s="602"/>
      <c r="J541" s="602"/>
    </row>
    <row r="542" spans="3:10" s="397" customFormat="1" ht="14.25" customHeight="1" x14ac:dyDescent="0.2">
      <c r="C542" s="602"/>
      <c r="D542" s="602"/>
      <c r="G542" s="603"/>
      <c r="I542" s="602"/>
      <c r="J542" s="602"/>
    </row>
    <row r="543" spans="3:10" s="397" customFormat="1" ht="14.25" customHeight="1" x14ac:dyDescent="0.2">
      <c r="C543" s="602"/>
      <c r="D543" s="602"/>
      <c r="G543" s="603"/>
      <c r="I543" s="602"/>
      <c r="J543" s="602"/>
    </row>
    <row r="544" spans="3:10" s="397" customFormat="1" ht="14.25" customHeight="1" x14ac:dyDescent="0.2">
      <c r="C544" s="602"/>
      <c r="D544" s="602"/>
      <c r="G544" s="603"/>
      <c r="I544" s="602"/>
      <c r="J544" s="602"/>
    </row>
    <row r="545" spans="3:10" s="397" customFormat="1" ht="14.25" customHeight="1" x14ac:dyDescent="0.2">
      <c r="C545" s="602"/>
      <c r="D545" s="602"/>
      <c r="G545" s="603"/>
      <c r="I545" s="602"/>
      <c r="J545" s="602"/>
    </row>
    <row r="546" spans="3:10" s="397" customFormat="1" ht="14.25" customHeight="1" x14ac:dyDescent="0.2">
      <c r="C546" s="602"/>
      <c r="D546" s="602"/>
      <c r="G546" s="603"/>
      <c r="I546" s="602"/>
      <c r="J546" s="602"/>
    </row>
    <row r="547" spans="3:10" s="397" customFormat="1" ht="14.25" customHeight="1" x14ac:dyDescent="0.2">
      <c r="C547" s="602"/>
      <c r="D547" s="602"/>
      <c r="G547" s="603"/>
      <c r="I547" s="602"/>
      <c r="J547" s="602"/>
    </row>
    <row r="548" spans="3:10" s="397" customFormat="1" ht="14.25" customHeight="1" x14ac:dyDescent="0.2">
      <c r="C548" s="602"/>
      <c r="D548" s="602"/>
      <c r="G548" s="603"/>
      <c r="I548" s="602"/>
      <c r="J548" s="602"/>
    </row>
    <row r="549" spans="3:10" s="397" customFormat="1" ht="14.25" customHeight="1" x14ac:dyDescent="0.2">
      <c r="C549" s="602"/>
      <c r="D549" s="602"/>
      <c r="G549" s="603"/>
      <c r="I549" s="602"/>
      <c r="J549" s="602"/>
    </row>
    <row r="550" spans="3:10" s="397" customFormat="1" ht="14.25" customHeight="1" x14ac:dyDescent="0.2">
      <c r="C550" s="602"/>
      <c r="D550" s="602"/>
      <c r="G550" s="603"/>
      <c r="I550" s="602"/>
      <c r="J550" s="602"/>
    </row>
    <row r="551" spans="3:10" s="397" customFormat="1" ht="14.25" customHeight="1" x14ac:dyDescent="0.2">
      <c r="C551" s="602"/>
      <c r="D551" s="602"/>
      <c r="G551" s="603"/>
      <c r="I551" s="602"/>
      <c r="J551" s="602"/>
    </row>
    <row r="552" spans="3:10" s="397" customFormat="1" ht="14.25" customHeight="1" x14ac:dyDescent="0.2">
      <c r="C552" s="602"/>
      <c r="D552" s="602"/>
      <c r="G552" s="603"/>
      <c r="I552" s="602"/>
      <c r="J552" s="602"/>
    </row>
    <row r="553" spans="3:10" s="397" customFormat="1" ht="14.25" customHeight="1" x14ac:dyDescent="0.2">
      <c r="C553" s="602"/>
      <c r="D553" s="602"/>
      <c r="G553" s="603"/>
      <c r="I553" s="602"/>
      <c r="J553" s="602"/>
    </row>
    <row r="554" spans="3:10" s="397" customFormat="1" ht="14.25" customHeight="1" x14ac:dyDescent="0.2">
      <c r="C554" s="602"/>
      <c r="D554" s="602"/>
      <c r="G554" s="603"/>
      <c r="I554" s="602"/>
      <c r="J554" s="602"/>
    </row>
    <row r="555" spans="3:10" s="397" customFormat="1" ht="14.25" customHeight="1" x14ac:dyDescent="0.2">
      <c r="C555" s="602"/>
      <c r="D555" s="602"/>
      <c r="G555" s="603"/>
      <c r="I555" s="602"/>
      <c r="J555" s="602"/>
    </row>
    <row r="556" spans="3:10" s="397" customFormat="1" ht="14.25" customHeight="1" x14ac:dyDescent="0.2">
      <c r="C556" s="602"/>
      <c r="D556" s="602"/>
      <c r="G556" s="603"/>
      <c r="I556" s="602"/>
      <c r="J556" s="602"/>
    </row>
    <row r="557" spans="3:10" s="397" customFormat="1" ht="14.25" customHeight="1" x14ac:dyDescent="0.2">
      <c r="C557" s="602"/>
      <c r="D557" s="602"/>
      <c r="G557" s="603"/>
      <c r="I557" s="602"/>
      <c r="J557" s="602"/>
    </row>
    <row r="558" spans="3:10" s="397" customFormat="1" ht="14.25" customHeight="1" x14ac:dyDescent="0.2">
      <c r="C558" s="602"/>
      <c r="D558" s="602"/>
      <c r="G558" s="603"/>
      <c r="I558" s="602"/>
      <c r="J558" s="602"/>
    </row>
    <row r="559" spans="3:10" s="397" customFormat="1" ht="14.25" customHeight="1" x14ac:dyDescent="0.2">
      <c r="C559" s="602"/>
      <c r="D559" s="602"/>
      <c r="G559" s="603"/>
      <c r="I559" s="602"/>
      <c r="J559" s="602"/>
    </row>
    <row r="560" spans="3:10" s="397" customFormat="1" ht="14.25" customHeight="1" x14ac:dyDescent="0.2">
      <c r="C560" s="602"/>
      <c r="D560" s="602"/>
      <c r="G560" s="603"/>
      <c r="I560" s="602"/>
      <c r="J560" s="602"/>
    </row>
    <row r="561" spans="3:10" s="397" customFormat="1" ht="14.25" customHeight="1" x14ac:dyDescent="0.2">
      <c r="C561" s="602"/>
      <c r="D561" s="602"/>
      <c r="G561" s="603"/>
      <c r="I561" s="602"/>
      <c r="J561" s="602"/>
    </row>
    <row r="562" spans="3:10" s="397" customFormat="1" ht="14.25" customHeight="1" x14ac:dyDescent="0.2">
      <c r="C562" s="602"/>
      <c r="D562" s="602"/>
      <c r="G562" s="603"/>
      <c r="I562" s="602"/>
      <c r="J562" s="602"/>
    </row>
    <row r="563" spans="3:10" s="397" customFormat="1" ht="14.25" customHeight="1" x14ac:dyDescent="0.2">
      <c r="C563" s="602"/>
      <c r="D563" s="602"/>
      <c r="G563" s="603"/>
      <c r="I563" s="602"/>
      <c r="J563" s="602"/>
    </row>
    <row r="564" spans="3:10" s="397" customFormat="1" ht="14.25" customHeight="1" x14ac:dyDescent="0.2">
      <c r="C564" s="602"/>
      <c r="D564" s="602"/>
      <c r="G564" s="603"/>
      <c r="I564" s="602"/>
      <c r="J564" s="602"/>
    </row>
    <row r="565" spans="3:10" s="397" customFormat="1" ht="14.25" customHeight="1" x14ac:dyDescent="0.2">
      <c r="C565" s="602"/>
      <c r="D565" s="602"/>
      <c r="G565" s="603"/>
      <c r="I565" s="602"/>
      <c r="J565" s="602"/>
    </row>
    <row r="566" spans="3:10" s="397" customFormat="1" ht="14.25" customHeight="1" x14ac:dyDescent="0.2">
      <c r="C566" s="602"/>
      <c r="D566" s="602"/>
      <c r="G566" s="603"/>
      <c r="I566" s="602"/>
      <c r="J566" s="602"/>
    </row>
    <row r="567" spans="3:10" s="397" customFormat="1" ht="14.25" customHeight="1" x14ac:dyDescent="0.2">
      <c r="C567" s="602"/>
      <c r="D567" s="602"/>
      <c r="G567" s="603"/>
      <c r="I567" s="602"/>
      <c r="J567" s="602"/>
    </row>
    <row r="568" spans="3:10" s="397" customFormat="1" ht="14.25" customHeight="1" x14ac:dyDescent="0.2">
      <c r="C568" s="602"/>
      <c r="D568" s="602"/>
      <c r="G568" s="603"/>
      <c r="I568" s="602"/>
      <c r="J568" s="602"/>
    </row>
    <row r="569" spans="3:10" s="397" customFormat="1" ht="14.25" customHeight="1" x14ac:dyDescent="0.2">
      <c r="C569" s="602"/>
      <c r="D569" s="602"/>
      <c r="G569" s="603"/>
      <c r="I569" s="602"/>
      <c r="J569" s="602"/>
    </row>
    <row r="570" spans="3:10" s="397" customFormat="1" ht="14.25" customHeight="1" x14ac:dyDescent="0.2">
      <c r="C570" s="602"/>
      <c r="D570" s="602"/>
      <c r="G570" s="603"/>
      <c r="I570" s="602"/>
      <c r="J570" s="602"/>
    </row>
    <row r="571" spans="3:10" s="397" customFormat="1" ht="14.25" customHeight="1" x14ac:dyDescent="0.2">
      <c r="C571" s="602"/>
      <c r="D571" s="602"/>
      <c r="G571" s="603"/>
      <c r="I571" s="602"/>
      <c r="J571" s="602"/>
    </row>
    <row r="572" spans="3:10" s="397" customFormat="1" ht="14.25" customHeight="1" x14ac:dyDescent="0.2">
      <c r="C572" s="602"/>
      <c r="D572" s="602"/>
      <c r="G572" s="603"/>
      <c r="I572" s="602"/>
      <c r="J572" s="602"/>
    </row>
    <row r="573" spans="3:10" s="397" customFormat="1" ht="14.25" customHeight="1" x14ac:dyDescent="0.2">
      <c r="C573" s="602"/>
      <c r="D573" s="602"/>
      <c r="G573" s="603"/>
      <c r="I573" s="602"/>
      <c r="J573" s="602"/>
    </row>
    <row r="574" spans="3:10" s="397" customFormat="1" ht="14.25" customHeight="1" x14ac:dyDescent="0.2">
      <c r="C574" s="602"/>
      <c r="D574" s="602"/>
      <c r="G574" s="603"/>
      <c r="I574" s="602"/>
      <c r="J574" s="602"/>
    </row>
    <row r="575" spans="3:10" s="397" customFormat="1" ht="14.25" customHeight="1" x14ac:dyDescent="0.2">
      <c r="C575" s="602"/>
      <c r="D575" s="602"/>
      <c r="G575" s="603"/>
      <c r="I575" s="602"/>
      <c r="J575" s="602"/>
    </row>
    <row r="576" spans="3:10" s="397" customFormat="1" ht="14.25" customHeight="1" x14ac:dyDescent="0.2">
      <c r="C576" s="602"/>
      <c r="D576" s="602"/>
      <c r="G576" s="603"/>
      <c r="I576" s="602"/>
      <c r="J576" s="602"/>
    </row>
    <row r="577" spans="3:10" s="397" customFormat="1" ht="14.25" customHeight="1" x14ac:dyDescent="0.2">
      <c r="C577" s="602"/>
      <c r="D577" s="602"/>
      <c r="G577" s="603"/>
      <c r="I577" s="602"/>
      <c r="J577" s="602"/>
    </row>
    <row r="578" spans="3:10" s="397" customFormat="1" ht="14.25" customHeight="1" x14ac:dyDescent="0.2">
      <c r="C578" s="602"/>
      <c r="D578" s="602"/>
      <c r="G578" s="603"/>
      <c r="I578" s="602"/>
      <c r="J578" s="602"/>
    </row>
    <row r="579" spans="3:10" s="397" customFormat="1" ht="14.25" customHeight="1" x14ac:dyDescent="0.2">
      <c r="C579" s="602"/>
      <c r="D579" s="602"/>
      <c r="G579" s="603"/>
      <c r="I579" s="602"/>
      <c r="J579" s="602"/>
    </row>
    <row r="580" spans="3:10" s="397" customFormat="1" ht="14.25" customHeight="1" x14ac:dyDescent="0.2">
      <c r="C580" s="602"/>
      <c r="D580" s="602"/>
      <c r="G580" s="603"/>
      <c r="I580" s="602"/>
      <c r="J580" s="602"/>
    </row>
    <row r="581" spans="3:10" s="397" customFormat="1" ht="14.25" customHeight="1" x14ac:dyDescent="0.2">
      <c r="C581" s="602"/>
      <c r="D581" s="602"/>
      <c r="G581" s="603"/>
      <c r="I581" s="602"/>
      <c r="J581" s="602"/>
    </row>
    <row r="582" spans="3:10" s="397" customFormat="1" ht="14.25" customHeight="1" x14ac:dyDescent="0.2">
      <c r="C582" s="602"/>
      <c r="D582" s="602"/>
      <c r="G582" s="603"/>
      <c r="I582" s="602"/>
      <c r="J582" s="602"/>
    </row>
    <row r="583" spans="3:10" s="397" customFormat="1" ht="14.25" customHeight="1" x14ac:dyDescent="0.2">
      <c r="C583" s="602"/>
      <c r="D583" s="602"/>
      <c r="G583" s="603"/>
      <c r="I583" s="602"/>
      <c r="J583" s="602"/>
    </row>
    <row r="584" spans="3:10" s="397" customFormat="1" ht="14.25" customHeight="1" x14ac:dyDescent="0.2">
      <c r="C584" s="602"/>
      <c r="D584" s="602"/>
      <c r="G584" s="603"/>
      <c r="I584" s="602"/>
      <c r="J584" s="602"/>
    </row>
    <row r="585" spans="3:10" s="397" customFormat="1" ht="14.25" customHeight="1" x14ac:dyDescent="0.2">
      <c r="C585" s="602"/>
      <c r="D585" s="602"/>
      <c r="G585" s="603"/>
      <c r="I585" s="602"/>
      <c r="J585" s="602"/>
    </row>
    <row r="586" spans="3:10" s="397" customFormat="1" ht="14.25" customHeight="1" x14ac:dyDescent="0.2">
      <c r="C586" s="602"/>
      <c r="D586" s="602"/>
      <c r="G586" s="603"/>
      <c r="I586" s="602"/>
      <c r="J586" s="602"/>
    </row>
    <row r="587" spans="3:10" s="397" customFormat="1" ht="14.25" customHeight="1" x14ac:dyDescent="0.2">
      <c r="C587" s="602"/>
      <c r="D587" s="602"/>
      <c r="G587" s="603"/>
      <c r="I587" s="602"/>
      <c r="J587" s="602"/>
    </row>
    <row r="588" spans="3:10" s="397" customFormat="1" ht="14.25" customHeight="1" x14ac:dyDescent="0.2">
      <c r="C588" s="602"/>
      <c r="D588" s="602"/>
      <c r="G588" s="603"/>
      <c r="I588" s="602"/>
      <c r="J588" s="602"/>
    </row>
    <row r="589" spans="3:10" s="397" customFormat="1" ht="14.25" customHeight="1" x14ac:dyDescent="0.2">
      <c r="C589" s="602"/>
      <c r="D589" s="602"/>
      <c r="G589" s="603"/>
      <c r="I589" s="602"/>
      <c r="J589" s="602"/>
    </row>
    <row r="590" spans="3:10" s="397" customFormat="1" ht="14.25" customHeight="1" x14ac:dyDescent="0.2">
      <c r="C590" s="602"/>
      <c r="D590" s="602"/>
      <c r="G590" s="603"/>
      <c r="I590" s="602"/>
      <c r="J590" s="602"/>
    </row>
    <row r="591" spans="3:10" s="397" customFormat="1" ht="14.25" customHeight="1" x14ac:dyDescent="0.2">
      <c r="C591" s="602"/>
      <c r="D591" s="602"/>
      <c r="G591" s="603"/>
      <c r="I591" s="602"/>
      <c r="J591" s="602"/>
    </row>
    <row r="592" spans="3:10" s="397" customFormat="1" ht="14.25" customHeight="1" x14ac:dyDescent="0.2">
      <c r="C592" s="602"/>
      <c r="D592" s="602"/>
      <c r="G592" s="603"/>
      <c r="I592" s="602"/>
      <c r="J592" s="602"/>
    </row>
    <row r="593" spans="3:10" s="397" customFormat="1" ht="14.25" customHeight="1" x14ac:dyDescent="0.2">
      <c r="C593" s="602"/>
      <c r="D593" s="602"/>
      <c r="G593" s="603"/>
      <c r="I593" s="602"/>
      <c r="J593" s="602"/>
    </row>
    <row r="594" spans="3:10" s="397" customFormat="1" ht="14.25" customHeight="1" x14ac:dyDescent="0.2">
      <c r="C594" s="602"/>
      <c r="D594" s="602"/>
      <c r="G594" s="603"/>
      <c r="I594" s="602"/>
      <c r="J594" s="602"/>
    </row>
    <row r="595" spans="3:10" s="397" customFormat="1" ht="14.25" customHeight="1" x14ac:dyDescent="0.2">
      <c r="C595" s="602"/>
      <c r="D595" s="602"/>
      <c r="G595" s="603"/>
      <c r="I595" s="602"/>
      <c r="J595" s="602"/>
    </row>
    <row r="596" spans="3:10" s="397" customFormat="1" ht="14.25" customHeight="1" x14ac:dyDescent="0.2">
      <c r="C596" s="602"/>
      <c r="D596" s="602"/>
      <c r="G596" s="603"/>
      <c r="I596" s="602"/>
      <c r="J596" s="602"/>
    </row>
    <row r="597" spans="3:10" s="397" customFormat="1" ht="14.25" customHeight="1" x14ac:dyDescent="0.2">
      <c r="C597" s="602"/>
      <c r="D597" s="602"/>
      <c r="G597" s="603"/>
      <c r="I597" s="602"/>
      <c r="J597" s="602"/>
    </row>
    <row r="598" spans="3:10" s="397" customFormat="1" ht="14.25" customHeight="1" x14ac:dyDescent="0.2">
      <c r="C598" s="602"/>
      <c r="D598" s="602"/>
      <c r="G598" s="603"/>
      <c r="I598" s="602"/>
      <c r="J598" s="602"/>
    </row>
    <row r="599" spans="3:10" s="397" customFormat="1" ht="14.25" customHeight="1" x14ac:dyDescent="0.2">
      <c r="C599" s="602"/>
      <c r="D599" s="602"/>
      <c r="G599" s="603"/>
      <c r="I599" s="602"/>
      <c r="J599" s="602"/>
    </row>
    <row r="600" spans="3:10" s="397" customFormat="1" ht="14.25" customHeight="1" x14ac:dyDescent="0.2">
      <c r="C600" s="602"/>
      <c r="D600" s="602"/>
      <c r="G600" s="603"/>
      <c r="I600" s="602"/>
      <c r="J600" s="602"/>
    </row>
    <row r="601" spans="3:10" s="397" customFormat="1" ht="14.25" customHeight="1" x14ac:dyDescent="0.2">
      <c r="C601" s="602"/>
      <c r="D601" s="602"/>
      <c r="G601" s="603"/>
      <c r="I601" s="602"/>
      <c r="J601" s="602"/>
    </row>
    <row r="602" spans="3:10" s="397" customFormat="1" ht="14.25" customHeight="1" x14ac:dyDescent="0.2">
      <c r="C602" s="602"/>
      <c r="D602" s="602"/>
      <c r="G602" s="603"/>
      <c r="I602" s="602"/>
      <c r="J602" s="602"/>
    </row>
    <row r="603" spans="3:10" s="397" customFormat="1" ht="14.25" customHeight="1" x14ac:dyDescent="0.2">
      <c r="C603" s="602"/>
      <c r="D603" s="602"/>
      <c r="G603" s="603"/>
      <c r="I603" s="602"/>
      <c r="J603" s="602"/>
    </row>
    <row r="604" spans="3:10" s="397" customFormat="1" ht="14.25" customHeight="1" x14ac:dyDescent="0.2">
      <c r="C604" s="602"/>
      <c r="D604" s="602"/>
      <c r="G604" s="603"/>
      <c r="I604" s="602"/>
      <c r="J604" s="602"/>
    </row>
    <row r="605" spans="3:10" s="397" customFormat="1" ht="14.25" customHeight="1" x14ac:dyDescent="0.2">
      <c r="C605" s="602"/>
      <c r="D605" s="602"/>
      <c r="G605" s="603"/>
      <c r="I605" s="602"/>
      <c r="J605" s="602"/>
    </row>
    <row r="606" spans="3:10" s="397" customFormat="1" ht="14.25" customHeight="1" x14ac:dyDescent="0.2">
      <c r="C606" s="602"/>
      <c r="D606" s="602"/>
      <c r="G606" s="603"/>
      <c r="I606" s="602"/>
      <c r="J606" s="602"/>
    </row>
    <row r="607" spans="3:10" s="397" customFormat="1" ht="14.25" customHeight="1" x14ac:dyDescent="0.2">
      <c r="C607" s="602"/>
      <c r="D607" s="602"/>
      <c r="G607" s="603"/>
      <c r="I607" s="602"/>
      <c r="J607" s="602"/>
    </row>
    <row r="608" spans="3:10" s="397" customFormat="1" ht="14.25" customHeight="1" x14ac:dyDescent="0.2">
      <c r="C608" s="602"/>
      <c r="D608" s="602"/>
      <c r="G608" s="603"/>
      <c r="I608" s="602"/>
      <c r="J608" s="602"/>
    </row>
    <row r="609" spans="3:10" s="397" customFormat="1" ht="14.25" customHeight="1" x14ac:dyDescent="0.2">
      <c r="C609" s="602"/>
      <c r="D609" s="602"/>
      <c r="G609" s="603"/>
      <c r="I609" s="602"/>
      <c r="J609" s="602"/>
    </row>
    <row r="610" spans="3:10" s="397" customFormat="1" ht="14.25" customHeight="1" x14ac:dyDescent="0.2">
      <c r="C610" s="602"/>
      <c r="D610" s="602"/>
      <c r="G610" s="603"/>
      <c r="I610" s="602"/>
      <c r="J610" s="602"/>
    </row>
    <row r="611" spans="3:10" s="397" customFormat="1" ht="14.25" customHeight="1" x14ac:dyDescent="0.2">
      <c r="C611" s="602"/>
      <c r="D611" s="602"/>
      <c r="G611" s="603"/>
      <c r="I611" s="602"/>
      <c r="J611" s="602"/>
    </row>
    <row r="612" spans="3:10" s="397" customFormat="1" ht="14.25" customHeight="1" x14ac:dyDescent="0.2">
      <c r="C612" s="602"/>
      <c r="D612" s="602"/>
      <c r="G612" s="603"/>
      <c r="I612" s="602"/>
      <c r="J612" s="602"/>
    </row>
    <row r="613" spans="3:10" s="397" customFormat="1" ht="14.25" customHeight="1" x14ac:dyDescent="0.2">
      <c r="C613" s="602"/>
      <c r="D613" s="602"/>
      <c r="G613" s="603"/>
      <c r="I613" s="602"/>
      <c r="J613" s="602"/>
    </row>
    <row r="614" spans="3:10" s="397" customFormat="1" ht="14.25" customHeight="1" x14ac:dyDescent="0.2">
      <c r="C614" s="602"/>
      <c r="D614" s="602"/>
      <c r="G614" s="603"/>
      <c r="I614" s="602"/>
      <c r="J614" s="602"/>
    </row>
    <row r="615" spans="3:10" s="397" customFormat="1" ht="14.25" customHeight="1" x14ac:dyDescent="0.2">
      <c r="C615" s="602"/>
      <c r="D615" s="602"/>
      <c r="G615" s="603"/>
      <c r="I615" s="602"/>
      <c r="J615" s="602"/>
    </row>
    <row r="616" spans="3:10" s="397" customFormat="1" ht="14.25" customHeight="1" x14ac:dyDescent="0.2">
      <c r="C616" s="602"/>
      <c r="D616" s="602"/>
      <c r="G616" s="603"/>
      <c r="I616" s="602"/>
      <c r="J616" s="602"/>
    </row>
    <row r="617" spans="3:10" s="397" customFormat="1" ht="14.25" customHeight="1" x14ac:dyDescent="0.2">
      <c r="C617" s="602"/>
      <c r="D617" s="602"/>
      <c r="G617" s="603"/>
      <c r="I617" s="602"/>
      <c r="J617" s="602"/>
    </row>
    <row r="618" spans="3:10" s="397" customFormat="1" ht="14.25" customHeight="1" x14ac:dyDescent="0.2">
      <c r="C618" s="602"/>
      <c r="D618" s="602"/>
      <c r="G618" s="603"/>
      <c r="I618" s="602"/>
      <c r="J618" s="602"/>
    </row>
    <row r="619" spans="3:10" s="397" customFormat="1" ht="14.25" customHeight="1" x14ac:dyDescent="0.2">
      <c r="C619" s="602"/>
      <c r="D619" s="602"/>
      <c r="G619" s="603"/>
      <c r="I619" s="602"/>
      <c r="J619" s="602"/>
    </row>
    <row r="620" spans="3:10" s="397" customFormat="1" ht="14.25" customHeight="1" x14ac:dyDescent="0.2">
      <c r="C620" s="602"/>
      <c r="D620" s="602"/>
      <c r="G620" s="603"/>
      <c r="I620" s="602"/>
      <c r="J620" s="602"/>
    </row>
    <row r="621" spans="3:10" s="397" customFormat="1" ht="14.25" customHeight="1" x14ac:dyDescent="0.2">
      <c r="C621" s="602"/>
      <c r="D621" s="602"/>
      <c r="G621" s="603"/>
      <c r="I621" s="602"/>
      <c r="J621" s="602"/>
    </row>
    <row r="622" spans="3:10" s="397" customFormat="1" ht="14.25" customHeight="1" x14ac:dyDescent="0.2">
      <c r="C622" s="602"/>
      <c r="D622" s="602"/>
      <c r="G622" s="603"/>
      <c r="I622" s="602"/>
      <c r="J622" s="602"/>
    </row>
    <row r="623" spans="3:10" s="397" customFormat="1" ht="14.25" customHeight="1" x14ac:dyDescent="0.2">
      <c r="C623" s="602"/>
      <c r="D623" s="602"/>
      <c r="G623" s="603"/>
      <c r="I623" s="602"/>
      <c r="J623" s="602"/>
    </row>
    <row r="624" spans="3:10" s="397" customFormat="1" ht="14.25" customHeight="1" x14ac:dyDescent="0.2">
      <c r="C624" s="602"/>
      <c r="D624" s="602"/>
      <c r="G624" s="603"/>
      <c r="I624" s="602"/>
      <c r="J624" s="602"/>
    </row>
    <row r="625" spans="3:10" s="397" customFormat="1" ht="14.25" customHeight="1" x14ac:dyDescent="0.2">
      <c r="C625" s="602"/>
      <c r="D625" s="602"/>
      <c r="G625" s="603"/>
      <c r="I625" s="602"/>
      <c r="J625" s="602"/>
    </row>
    <row r="626" spans="3:10" s="397" customFormat="1" ht="14.25" customHeight="1" x14ac:dyDescent="0.2">
      <c r="C626" s="602"/>
      <c r="D626" s="602"/>
      <c r="G626" s="603"/>
      <c r="I626" s="602"/>
      <c r="J626" s="602"/>
    </row>
    <row r="627" spans="3:10" s="397" customFormat="1" ht="14.25" customHeight="1" x14ac:dyDescent="0.2">
      <c r="C627" s="602"/>
      <c r="D627" s="602"/>
      <c r="G627" s="603"/>
      <c r="I627" s="602"/>
      <c r="J627" s="602"/>
    </row>
    <row r="628" spans="3:10" s="397" customFormat="1" ht="14.25" customHeight="1" x14ac:dyDescent="0.2">
      <c r="C628" s="602"/>
      <c r="D628" s="602"/>
      <c r="G628" s="603"/>
      <c r="I628" s="602"/>
      <c r="J628" s="602"/>
    </row>
    <row r="629" spans="3:10" s="397" customFormat="1" ht="14.25" customHeight="1" x14ac:dyDescent="0.2">
      <c r="C629" s="602"/>
      <c r="D629" s="602"/>
      <c r="G629" s="603"/>
      <c r="I629" s="602"/>
      <c r="J629" s="602"/>
    </row>
    <row r="630" spans="3:10" s="397" customFormat="1" ht="14.25" customHeight="1" x14ac:dyDescent="0.2">
      <c r="C630" s="602"/>
      <c r="D630" s="602"/>
      <c r="G630" s="603"/>
      <c r="I630" s="602"/>
      <c r="J630" s="602"/>
    </row>
    <row r="631" spans="3:10" s="397" customFormat="1" ht="14.25" customHeight="1" x14ac:dyDescent="0.2">
      <c r="C631" s="602"/>
      <c r="D631" s="602"/>
      <c r="G631" s="603"/>
      <c r="I631" s="602"/>
      <c r="J631" s="602"/>
    </row>
    <row r="632" spans="3:10" s="397" customFormat="1" ht="14.25" customHeight="1" x14ac:dyDescent="0.2">
      <c r="C632" s="602"/>
      <c r="D632" s="602"/>
      <c r="G632" s="603"/>
      <c r="I632" s="602"/>
      <c r="J632" s="602"/>
    </row>
    <row r="633" spans="3:10" s="397" customFormat="1" ht="14.25" customHeight="1" x14ac:dyDescent="0.2">
      <c r="C633" s="602"/>
      <c r="D633" s="602"/>
      <c r="G633" s="603"/>
      <c r="I633" s="602"/>
      <c r="J633" s="602"/>
    </row>
    <row r="634" spans="3:10" s="397" customFormat="1" ht="14.25" customHeight="1" x14ac:dyDescent="0.2">
      <c r="C634" s="602"/>
      <c r="D634" s="602"/>
      <c r="G634" s="603"/>
      <c r="I634" s="602"/>
      <c r="J634" s="602"/>
    </row>
    <row r="635" spans="3:10" s="397" customFormat="1" ht="14.25" customHeight="1" x14ac:dyDescent="0.2">
      <c r="C635" s="602"/>
      <c r="D635" s="602"/>
      <c r="G635" s="603"/>
      <c r="I635" s="602"/>
      <c r="J635" s="602"/>
    </row>
    <row r="636" spans="3:10" s="397" customFormat="1" ht="14.25" customHeight="1" x14ac:dyDescent="0.2">
      <c r="C636" s="602"/>
      <c r="D636" s="602"/>
      <c r="G636" s="603"/>
      <c r="I636" s="602"/>
      <c r="J636" s="602"/>
    </row>
    <row r="637" spans="3:10" s="397" customFormat="1" ht="14.25" customHeight="1" x14ac:dyDescent="0.2">
      <c r="C637" s="602"/>
      <c r="D637" s="602"/>
      <c r="G637" s="603"/>
      <c r="I637" s="602"/>
      <c r="J637" s="602"/>
    </row>
    <row r="638" spans="3:10" s="397" customFormat="1" ht="14.25" customHeight="1" x14ac:dyDescent="0.2">
      <c r="C638" s="602"/>
      <c r="D638" s="602"/>
      <c r="G638" s="603"/>
      <c r="I638" s="602"/>
      <c r="J638" s="602"/>
    </row>
    <row r="639" spans="3:10" s="397" customFormat="1" ht="14.25" customHeight="1" x14ac:dyDescent="0.2">
      <c r="C639" s="602"/>
      <c r="D639" s="602"/>
      <c r="G639" s="603"/>
      <c r="I639" s="602"/>
      <c r="J639" s="602"/>
    </row>
    <row r="640" spans="3:10" s="397" customFormat="1" ht="14.25" customHeight="1" x14ac:dyDescent="0.2">
      <c r="C640" s="602"/>
      <c r="D640" s="602"/>
      <c r="G640" s="603"/>
      <c r="I640" s="602"/>
      <c r="J640" s="602"/>
    </row>
    <row r="641" spans="3:10" s="397" customFormat="1" ht="14.25" customHeight="1" x14ac:dyDescent="0.2">
      <c r="C641" s="602"/>
      <c r="D641" s="602"/>
      <c r="G641" s="603"/>
      <c r="I641" s="602"/>
      <c r="J641" s="602"/>
    </row>
    <row r="642" spans="3:10" s="397" customFormat="1" ht="14.25" customHeight="1" x14ac:dyDescent="0.2">
      <c r="C642" s="602"/>
      <c r="D642" s="602"/>
      <c r="G642" s="603"/>
      <c r="I642" s="602"/>
      <c r="J642" s="602"/>
    </row>
    <row r="643" spans="3:10" s="397" customFormat="1" ht="14.25" customHeight="1" x14ac:dyDescent="0.2">
      <c r="C643" s="602"/>
      <c r="D643" s="602"/>
      <c r="G643" s="603"/>
      <c r="I643" s="602"/>
      <c r="J643" s="602"/>
    </row>
    <row r="644" spans="3:10" s="397" customFormat="1" ht="14.25" customHeight="1" x14ac:dyDescent="0.2">
      <c r="C644" s="602"/>
      <c r="D644" s="602"/>
      <c r="G644" s="603"/>
      <c r="I644" s="602"/>
      <c r="J644" s="602"/>
    </row>
    <row r="645" spans="3:10" s="397" customFormat="1" ht="14.25" customHeight="1" x14ac:dyDescent="0.2">
      <c r="C645" s="602"/>
      <c r="D645" s="602"/>
      <c r="G645" s="603"/>
      <c r="I645" s="602"/>
      <c r="J645" s="602"/>
    </row>
    <row r="646" spans="3:10" s="397" customFormat="1" ht="14.25" customHeight="1" x14ac:dyDescent="0.2">
      <c r="C646" s="602"/>
      <c r="D646" s="602"/>
      <c r="G646" s="603"/>
      <c r="I646" s="602"/>
      <c r="J646" s="602"/>
    </row>
    <row r="647" spans="3:10" s="397" customFormat="1" ht="14.25" customHeight="1" x14ac:dyDescent="0.2">
      <c r="C647" s="602"/>
      <c r="D647" s="602"/>
      <c r="G647" s="603"/>
      <c r="I647" s="602"/>
      <c r="J647" s="602"/>
    </row>
    <row r="648" spans="3:10" s="397" customFormat="1" ht="14.25" customHeight="1" x14ac:dyDescent="0.2">
      <c r="C648" s="602"/>
      <c r="D648" s="602"/>
      <c r="G648" s="603"/>
      <c r="I648" s="602"/>
      <c r="J648" s="602"/>
    </row>
    <row r="649" spans="3:10" s="397" customFormat="1" ht="14.25" customHeight="1" x14ac:dyDescent="0.2">
      <c r="C649" s="602"/>
      <c r="D649" s="602"/>
      <c r="G649" s="603"/>
      <c r="I649" s="602"/>
      <c r="J649" s="602"/>
    </row>
    <row r="650" spans="3:10" s="397" customFormat="1" ht="14.25" customHeight="1" x14ac:dyDescent="0.2">
      <c r="C650" s="602"/>
      <c r="D650" s="602"/>
      <c r="G650" s="603"/>
      <c r="I650" s="602"/>
      <c r="J650" s="602"/>
    </row>
    <row r="651" spans="3:10" s="397" customFormat="1" ht="14.25" customHeight="1" x14ac:dyDescent="0.2">
      <c r="C651" s="602"/>
      <c r="D651" s="602"/>
      <c r="G651" s="603"/>
      <c r="I651" s="602"/>
      <c r="J651" s="602"/>
    </row>
    <row r="652" spans="3:10" s="397" customFormat="1" ht="14.25" customHeight="1" x14ac:dyDescent="0.2">
      <c r="C652" s="602"/>
      <c r="D652" s="602"/>
      <c r="G652" s="603"/>
      <c r="I652" s="602"/>
      <c r="J652" s="602"/>
    </row>
    <row r="653" spans="3:10" s="397" customFormat="1" ht="14.25" customHeight="1" x14ac:dyDescent="0.2">
      <c r="C653" s="602"/>
      <c r="D653" s="602"/>
      <c r="G653" s="603"/>
      <c r="I653" s="602"/>
      <c r="J653" s="602"/>
    </row>
    <row r="654" spans="3:10" s="397" customFormat="1" ht="14.25" customHeight="1" x14ac:dyDescent="0.2">
      <c r="C654" s="602"/>
      <c r="D654" s="602"/>
      <c r="G654" s="603"/>
      <c r="I654" s="602"/>
      <c r="J654" s="602"/>
    </row>
    <row r="655" spans="3:10" s="397" customFormat="1" ht="14.25" customHeight="1" x14ac:dyDescent="0.2">
      <c r="C655" s="602"/>
      <c r="D655" s="602"/>
      <c r="G655" s="603"/>
      <c r="I655" s="602"/>
      <c r="J655" s="602"/>
    </row>
    <row r="656" spans="3:10" s="397" customFormat="1" ht="14.25" customHeight="1" x14ac:dyDescent="0.2">
      <c r="C656" s="602"/>
      <c r="D656" s="602"/>
      <c r="G656" s="603"/>
      <c r="I656" s="602"/>
      <c r="J656" s="602"/>
    </row>
    <row r="657" spans="3:10" s="397" customFormat="1" ht="14.25" customHeight="1" x14ac:dyDescent="0.2">
      <c r="C657" s="602"/>
      <c r="D657" s="602"/>
      <c r="G657" s="603"/>
      <c r="I657" s="602"/>
      <c r="J657" s="602"/>
    </row>
    <row r="658" spans="3:10" s="397" customFormat="1" ht="14.25" customHeight="1" x14ac:dyDescent="0.2">
      <c r="C658" s="602"/>
      <c r="D658" s="602"/>
      <c r="G658" s="603"/>
      <c r="I658" s="602"/>
      <c r="J658" s="602"/>
    </row>
    <row r="659" spans="3:10" s="397" customFormat="1" ht="14.25" customHeight="1" x14ac:dyDescent="0.2">
      <c r="C659" s="602"/>
      <c r="D659" s="602"/>
      <c r="G659" s="603"/>
      <c r="I659" s="602"/>
      <c r="J659" s="602"/>
    </row>
    <row r="660" spans="3:10" s="397" customFormat="1" ht="14.25" customHeight="1" x14ac:dyDescent="0.2">
      <c r="C660" s="602"/>
      <c r="D660" s="602"/>
      <c r="G660" s="603"/>
      <c r="I660" s="602"/>
      <c r="J660" s="602"/>
    </row>
    <row r="661" spans="3:10" s="397" customFormat="1" ht="14.25" customHeight="1" x14ac:dyDescent="0.2">
      <c r="C661" s="602"/>
      <c r="D661" s="602"/>
      <c r="G661" s="603"/>
      <c r="I661" s="602"/>
      <c r="J661" s="602"/>
    </row>
    <row r="662" spans="3:10" s="397" customFormat="1" ht="14.25" customHeight="1" x14ac:dyDescent="0.2">
      <c r="C662" s="602"/>
      <c r="D662" s="602"/>
      <c r="G662" s="603"/>
      <c r="I662" s="602"/>
      <c r="J662" s="602"/>
    </row>
    <row r="663" spans="3:10" s="397" customFormat="1" ht="14.25" customHeight="1" x14ac:dyDescent="0.2">
      <c r="C663" s="602"/>
      <c r="D663" s="602"/>
      <c r="G663" s="603"/>
      <c r="I663" s="602"/>
      <c r="J663" s="602"/>
    </row>
    <row r="664" spans="3:10" s="397" customFormat="1" ht="14.25" customHeight="1" x14ac:dyDescent="0.2">
      <c r="C664" s="602"/>
      <c r="D664" s="602"/>
      <c r="G664" s="603"/>
      <c r="I664" s="602"/>
      <c r="J664" s="602"/>
    </row>
    <row r="665" spans="3:10" s="397" customFormat="1" ht="14.25" customHeight="1" x14ac:dyDescent="0.2">
      <c r="C665" s="602"/>
      <c r="D665" s="602"/>
      <c r="G665" s="603"/>
      <c r="I665" s="602"/>
      <c r="J665" s="602"/>
    </row>
    <row r="666" spans="3:10" s="397" customFormat="1" ht="14.25" customHeight="1" x14ac:dyDescent="0.2">
      <c r="C666" s="602"/>
      <c r="D666" s="602"/>
      <c r="G666" s="603"/>
      <c r="I666" s="602"/>
      <c r="J666" s="602"/>
    </row>
    <row r="667" spans="3:10" s="397" customFormat="1" ht="14.25" customHeight="1" x14ac:dyDescent="0.2">
      <c r="C667" s="602"/>
      <c r="D667" s="602"/>
      <c r="G667" s="603"/>
      <c r="I667" s="602"/>
      <c r="J667" s="602"/>
    </row>
    <row r="668" spans="3:10" s="397" customFormat="1" ht="14.25" customHeight="1" x14ac:dyDescent="0.2">
      <c r="C668" s="602"/>
      <c r="D668" s="602"/>
      <c r="G668" s="603"/>
      <c r="I668" s="602"/>
      <c r="J668" s="602"/>
    </row>
    <row r="669" spans="3:10" s="397" customFormat="1" ht="14.25" customHeight="1" x14ac:dyDescent="0.2">
      <c r="C669" s="602"/>
      <c r="D669" s="602"/>
      <c r="G669" s="603"/>
      <c r="I669" s="602"/>
      <c r="J669" s="602"/>
    </row>
    <row r="670" spans="3:10" s="397" customFormat="1" ht="14.25" customHeight="1" x14ac:dyDescent="0.2">
      <c r="C670" s="602"/>
      <c r="D670" s="602"/>
      <c r="G670" s="603"/>
      <c r="I670" s="602"/>
      <c r="J670" s="602"/>
    </row>
    <row r="671" spans="3:10" s="397" customFormat="1" ht="14.25" customHeight="1" x14ac:dyDescent="0.2">
      <c r="C671" s="602"/>
      <c r="D671" s="602"/>
      <c r="G671" s="603"/>
      <c r="I671" s="602"/>
      <c r="J671" s="602"/>
    </row>
    <row r="672" spans="3:10" s="397" customFormat="1" ht="14.25" customHeight="1" x14ac:dyDescent="0.2">
      <c r="C672" s="602"/>
      <c r="D672" s="602"/>
      <c r="G672" s="603"/>
      <c r="I672" s="602"/>
      <c r="J672" s="602"/>
    </row>
    <row r="673" spans="3:10" s="397" customFormat="1" ht="14.25" customHeight="1" x14ac:dyDescent="0.2">
      <c r="C673" s="602"/>
      <c r="D673" s="602"/>
      <c r="G673" s="603"/>
      <c r="I673" s="602"/>
      <c r="J673" s="602"/>
    </row>
    <row r="674" spans="3:10" s="397" customFormat="1" ht="14.25" customHeight="1" x14ac:dyDescent="0.2">
      <c r="C674" s="602"/>
      <c r="D674" s="602"/>
      <c r="G674" s="603"/>
      <c r="I674" s="602"/>
      <c r="J674" s="602"/>
    </row>
    <row r="675" spans="3:10" s="397" customFormat="1" ht="14.25" customHeight="1" x14ac:dyDescent="0.2">
      <c r="C675" s="602"/>
      <c r="D675" s="602"/>
      <c r="G675" s="603"/>
      <c r="I675" s="602"/>
      <c r="J675" s="602"/>
    </row>
    <row r="676" spans="3:10" s="397" customFormat="1" ht="14.25" customHeight="1" x14ac:dyDescent="0.2">
      <c r="C676" s="602"/>
      <c r="D676" s="602"/>
      <c r="G676" s="603"/>
      <c r="I676" s="602"/>
      <c r="J676" s="602"/>
    </row>
    <row r="677" spans="3:10" s="397" customFormat="1" ht="14.25" customHeight="1" x14ac:dyDescent="0.2">
      <c r="C677" s="602"/>
      <c r="D677" s="602"/>
      <c r="G677" s="603"/>
      <c r="I677" s="602"/>
      <c r="J677" s="602"/>
    </row>
    <row r="678" spans="3:10" s="397" customFormat="1" ht="14.25" customHeight="1" x14ac:dyDescent="0.2">
      <c r="C678" s="602"/>
      <c r="D678" s="602"/>
      <c r="G678" s="603"/>
      <c r="I678" s="602"/>
      <c r="J678" s="602"/>
    </row>
    <row r="679" spans="3:10" s="397" customFormat="1" ht="14.25" customHeight="1" x14ac:dyDescent="0.2">
      <c r="C679" s="602"/>
      <c r="D679" s="602"/>
      <c r="G679" s="603"/>
      <c r="I679" s="602"/>
      <c r="J679" s="602"/>
    </row>
    <row r="680" spans="3:10" s="397" customFormat="1" ht="14.25" customHeight="1" x14ac:dyDescent="0.2">
      <c r="C680" s="602"/>
      <c r="D680" s="602"/>
      <c r="G680" s="603"/>
      <c r="I680" s="602"/>
      <c r="J680" s="602"/>
    </row>
    <row r="681" spans="3:10" s="397" customFormat="1" ht="14.25" customHeight="1" x14ac:dyDescent="0.2">
      <c r="C681" s="602"/>
      <c r="D681" s="602"/>
      <c r="G681" s="603"/>
      <c r="I681" s="602"/>
      <c r="J681" s="602"/>
    </row>
    <row r="682" spans="3:10" s="397" customFormat="1" ht="14.25" customHeight="1" x14ac:dyDescent="0.2">
      <c r="C682" s="602"/>
      <c r="D682" s="602"/>
      <c r="G682" s="603"/>
      <c r="I682" s="602"/>
      <c r="J682" s="602"/>
    </row>
    <row r="683" spans="3:10" s="397" customFormat="1" ht="14.25" customHeight="1" x14ac:dyDescent="0.2">
      <c r="C683" s="602"/>
      <c r="D683" s="602"/>
      <c r="G683" s="603"/>
      <c r="I683" s="602"/>
      <c r="J683" s="602"/>
    </row>
    <row r="684" spans="3:10" s="397" customFormat="1" ht="14.25" customHeight="1" x14ac:dyDescent="0.2">
      <c r="C684" s="602"/>
      <c r="D684" s="602"/>
      <c r="G684" s="603"/>
      <c r="I684" s="602"/>
      <c r="J684" s="602"/>
    </row>
    <row r="685" spans="3:10" s="397" customFormat="1" ht="14.25" customHeight="1" x14ac:dyDescent="0.2">
      <c r="C685" s="602"/>
      <c r="D685" s="602"/>
      <c r="G685" s="603"/>
      <c r="I685" s="602"/>
      <c r="J685" s="602"/>
    </row>
    <row r="686" spans="3:10" s="397" customFormat="1" ht="14.25" customHeight="1" x14ac:dyDescent="0.2">
      <c r="C686" s="602"/>
      <c r="D686" s="602"/>
      <c r="G686" s="603"/>
      <c r="I686" s="602"/>
      <c r="J686" s="602"/>
    </row>
    <row r="687" spans="3:10" s="397" customFormat="1" ht="14.25" customHeight="1" x14ac:dyDescent="0.2">
      <c r="C687" s="602"/>
      <c r="D687" s="602"/>
      <c r="G687" s="603"/>
      <c r="I687" s="602"/>
      <c r="J687" s="602"/>
    </row>
    <row r="688" spans="3:10" s="397" customFormat="1" ht="14.25" customHeight="1" x14ac:dyDescent="0.2">
      <c r="C688" s="602"/>
      <c r="D688" s="602"/>
      <c r="G688" s="603"/>
      <c r="I688" s="602"/>
      <c r="J688" s="602"/>
    </row>
    <row r="689" spans="3:10" s="397" customFormat="1" ht="14.25" customHeight="1" x14ac:dyDescent="0.2">
      <c r="C689" s="602"/>
      <c r="D689" s="602"/>
      <c r="G689" s="603"/>
      <c r="I689" s="602"/>
      <c r="J689" s="602"/>
    </row>
    <row r="690" spans="3:10" s="397" customFormat="1" ht="14.25" customHeight="1" x14ac:dyDescent="0.2">
      <c r="C690" s="602"/>
      <c r="D690" s="602"/>
      <c r="G690" s="603"/>
      <c r="I690" s="602"/>
      <c r="J690" s="602"/>
    </row>
    <row r="691" spans="3:10" s="397" customFormat="1" ht="14.25" customHeight="1" x14ac:dyDescent="0.2">
      <c r="C691" s="602"/>
      <c r="D691" s="602"/>
      <c r="G691" s="603"/>
      <c r="I691" s="602"/>
      <c r="J691" s="602"/>
    </row>
    <row r="692" spans="3:10" s="397" customFormat="1" ht="14.25" customHeight="1" x14ac:dyDescent="0.2">
      <c r="C692" s="602"/>
      <c r="D692" s="602"/>
      <c r="G692" s="603"/>
      <c r="I692" s="602"/>
      <c r="J692" s="602"/>
    </row>
    <row r="693" spans="3:10" s="397" customFormat="1" ht="14.25" customHeight="1" x14ac:dyDescent="0.2">
      <c r="C693" s="602"/>
      <c r="D693" s="602"/>
      <c r="G693" s="603"/>
      <c r="I693" s="602"/>
      <c r="J693" s="602"/>
    </row>
    <row r="694" spans="3:10" s="397" customFormat="1" ht="14.25" customHeight="1" x14ac:dyDescent="0.2">
      <c r="C694" s="602"/>
      <c r="D694" s="602"/>
      <c r="G694" s="603"/>
      <c r="I694" s="602"/>
      <c r="J694" s="602"/>
    </row>
    <row r="695" spans="3:10" s="397" customFormat="1" ht="14.25" customHeight="1" x14ac:dyDescent="0.2">
      <c r="C695" s="602"/>
      <c r="D695" s="602"/>
      <c r="G695" s="603"/>
      <c r="I695" s="602"/>
      <c r="J695" s="602"/>
    </row>
    <row r="696" spans="3:10" s="397" customFormat="1" ht="14.25" customHeight="1" x14ac:dyDescent="0.2">
      <c r="C696" s="602"/>
      <c r="D696" s="602"/>
      <c r="G696" s="603"/>
      <c r="I696" s="602"/>
      <c r="J696" s="602"/>
    </row>
    <row r="697" spans="3:10" s="397" customFormat="1" ht="14.25" customHeight="1" x14ac:dyDescent="0.2">
      <c r="C697" s="602"/>
      <c r="D697" s="602"/>
      <c r="G697" s="603"/>
      <c r="I697" s="602"/>
      <c r="J697" s="602"/>
    </row>
    <row r="698" spans="3:10" s="397" customFormat="1" ht="14.25" customHeight="1" x14ac:dyDescent="0.2">
      <c r="C698" s="602"/>
      <c r="D698" s="602"/>
      <c r="G698" s="603"/>
      <c r="I698" s="602"/>
      <c r="J698" s="602"/>
    </row>
    <row r="699" spans="3:10" s="397" customFormat="1" ht="14.25" customHeight="1" x14ac:dyDescent="0.2">
      <c r="C699" s="602"/>
      <c r="D699" s="602"/>
      <c r="G699" s="603"/>
      <c r="I699" s="602"/>
      <c r="J699" s="602"/>
    </row>
    <row r="700" spans="3:10" s="397" customFormat="1" ht="14.25" customHeight="1" x14ac:dyDescent="0.2">
      <c r="C700" s="602"/>
      <c r="D700" s="602"/>
      <c r="G700" s="603"/>
      <c r="I700" s="602"/>
      <c r="J700" s="602"/>
    </row>
    <row r="701" spans="3:10" s="397" customFormat="1" ht="14.25" customHeight="1" x14ac:dyDescent="0.2">
      <c r="C701" s="602"/>
      <c r="D701" s="602"/>
      <c r="G701" s="603"/>
      <c r="I701" s="602"/>
      <c r="J701" s="602"/>
    </row>
    <row r="702" spans="3:10" s="397" customFormat="1" ht="14.25" customHeight="1" x14ac:dyDescent="0.2">
      <c r="C702" s="602"/>
      <c r="D702" s="602"/>
      <c r="G702" s="603"/>
      <c r="I702" s="602"/>
      <c r="J702" s="602"/>
    </row>
    <row r="703" spans="3:10" s="397" customFormat="1" ht="14.25" customHeight="1" x14ac:dyDescent="0.2">
      <c r="C703" s="602"/>
      <c r="D703" s="602"/>
      <c r="G703" s="603"/>
      <c r="I703" s="602"/>
      <c r="J703" s="602"/>
    </row>
    <row r="704" spans="3:10" s="397" customFormat="1" ht="14.25" customHeight="1" x14ac:dyDescent="0.2">
      <c r="C704" s="602"/>
      <c r="D704" s="602"/>
      <c r="G704" s="603"/>
      <c r="I704" s="602"/>
      <c r="J704" s="602"/>
    </row>
    <row r="705" spans="3:10" s="397" customFormat="1" ht="14.25" customHeight="1" x14ac:dyDescent="0.2">
      <c r="C705" s="602"/>
      <c r="D705" s="602"/>
      <c r="G705" s="603"/>
      <c r="I705" s="602"/>
      <c r="J705" s="602"/>
    </row>
    <row r="706" spans="3:10" s="397" customFormat="1" ht="14.25" customHeight="1" x14ac:dyDescent="0.2">
      <c r="C706" s="602"/>
      <c r="D706" s="602"/>
      <c r="G706" s="603"/>
      <c r="I706" s="602"/>
      <c r="J706" s="602"/>
    </row>
    <row r="707" spans="3:10" s="397" customFormat="1" ht="14.25" customHeight="1" x14ac:dyDescent="0.2">
      <c r="C707" s="602"/>
      <c r="D707" s="602"/>
      <c r="G707" s="603"/>
      <c r="I707" s="602"/>
      <c r="J707" s="602"/>
    </row>
    <row r="708" spans="3:10" s="397" customFormat="1" ht="14.25" customHeight="1" x14ac:dyDescent="0.2">
      <c r="C708" s="602"/>
      <c r="D708" s="602"/>
      <c r="G708" s="603"/>
      <c r="I708" s="602"/>
      <c r="J708" s="602"/>
    </row>
    <row r="709" spans="3:10" s="397" customFormat="1" ht="14.25" customHeight="1" x14ac:dyDescent="0.2">
      <c r="C709" s="602"/>
      <c r="D709" s="602"/>
      <c r="G709" s="603"/>
      <c r="I709" s="602"/>
      <c r="J709" s="602"/>
    </row>
    <row r="710" spans="3:10" s="397" customFormat="1" ht="14.25" customHeight="1" x14ac:dyDescent="0.2">
      <c r="C710" s="602"/>
      <c r="D710" s="602"/>
      <c r="G710" s="603"/>
      <c r="I710" s="602"/>
      <c r="J710" s="602"/>
    </row>
    <row r="711" spans="3:10" s="397" customFormat="1" ht="14.25" customHeight="1" x14ac:dyDescent="0.2">
      <c r="C711" s="602"/>
      <c r="D711" s="602"/>
      <c r="G711" s="603"/>
      <c r="I711" s="602"/>
      <c r="J711" s="602"/>
    </row>
    <row r="712" spans="3:10" s="397" customFormat="1" ht="14.25" customHeight="1" x14ac:dyDescent="0.2">
      <c r="C712" s="602"/>
      <c r="D712" s="602"/>
      <c r="G712" s="603"/>
      <c r="I712" s="602"/>
      <c r="J712" s="602"/>
    </row>
    <row r="713" spans="3:10" s="397" customFormat="1" ht="14.25" customHeight="1" x14ac:dyDescent="0.2">
      <c r="C713" s="602"/>
      <c r="D713" s="602"/>
      <c r="G713" s="603"/>
      <c r="I713" s="602"/>
      <c r="J713" s="602"/>
    </row>
    <row r="714" spans="3:10" s="397" customFormat="1" ht="14.25" customHeight="1" x14ac:dyDescent="0.2">
      <c r="C714" s="602"/>
      <c r="D714" s="602"/>
      <c r="G714" s="603"/>
      <c r="I714" s="602"/>
      <c r="J714" s="602"/>
    </row>
    <row r="715" spans="3:10" s="397" customFormat="1" ht="14.25" customHeight="1" x14ac:dyDescent="0.2">
      <c r="C715" s="602"/>
      <c r="D715" s="602"/>
      <c r="G715" s="603"/>
      <c r="I715" s="602"/>
      <c r="J715" s="602"/>
    </row>
    <row r="716" spans="3:10" s="397" customFormat="1" ht="14.25" customHeight="1" x14ac:dyDescent="0.2">
      <c r="C716" s="602"/>
      <c r="D716" s="602"/>
      <c r="G716" s="603"/>
      <c r="I716" s="602"/>
      <c r="J716" s="602"/>
    </row>
    <row r="717" spans="3:10" s="397" customFormat="1" ht="14.25" customHeight="1" x14ac:dyDescent="0.2">
      <c r="C717" s="602"/>
      <c r="D717" s="602"/>
      <c r="G717" s="603"/>
      <c r="I717" s="602"/>
      <c r="J717" s="602"/>
    </row>
    <row r="718" spans="3:10" s="397" customFormat="1" ht="14.25" customHeight="1" x14ac:dyDescent="0.2">
      <c r="C718" s="602"/>
      <c r="D718" s="602"/>
      <c r="G718" s="603"/>
      <c r="I718" s="602"/>
      <c r="J718" s="602"/>
    </row>
    <row r="719" spans="3:10" s="397" customFormat="1" ht="14.25" customHeight="1" x14ac:dyDescent="0.2">
      <c r="C719" s="602"/>
      <c r="D719" s="602"/>
      <c r="G719" s="603"/>
      <c r="I719" s="602"/>
      <c r="J719" s="602"/>
    </row>
    <row r="720" spans="3:10" s="397" customFormat="1" ht="14.25" customHeight="1" x14ac:dyDescent="0.2">
      <c r="C720" s="602"/>
      <c r="D720" s="602"/>
      <c r="G720" s="603"/>
      <c r="I720" s="602"/>
      <c r="J720" s="602"/>
    </row>
    <row r="721" spans="3:10" s="397" customFormat="1" ht="14.25" customHeight="1" x14ac:dyDescent="0.2">
      <c r="C721" s="602"/>
      <c r="D721" s="602"/>
      <c r="G721" s="603"/>
      <c r="I721" s="602"/>
      <c r="J721" s="602"/>
    </row>
    <row r="722" spans="3:10" s="397" customFormat="1" ht="14.25" customHeight="1" x14ac:dyDescent="0.2">
      <c r="C722" s="602"/>
      <c r="D722" s="602"/>
      <c r="G722" s="603"/>
      <c r="I722" s="602"/>
      <c r="J722" s="602"/>
    </row>
    <row r="723" spans="3:10" s="397" customFormat="1" ht="14.25" customHeight="1" x14ac:dyDescent="0.2">
      <c r="C723" s="602"/>
      <c r="D723" s="602"/>
      <c r="G723" s="603"/>
      <c r="I723" s="602"/>
      <c r="J723" s="602"/>
    </row>
    <row r="724" spans="3:10" s="397" customFormat="1" ht="14.25" customHeight="1" x14ac:dyDescent="0.2">
      <c r="C724" s="602"/>
      <c r="D724" s="602"/>
      <c r="G724" s="603"/>
      <c r="I724" s="602"/>
      <c r="J724" s="602"/>
    </row>
    <row r="725" spans="3:10" s="397" customFormat="1" ht="14.25" customHeight="1" x14ac:dyDescent="0.2">
      <c r="C725" s="602"/>
      <c r="D725" s="602"/>
      <c r="G725" s="603"/>
      <c r="I725" s="602"/>
      <c r="J725" s="602"/>
    </row>
    <row r="726" spans="3:10" s="397" customFormat="1" ht="14.25" customHeight="1" x14ac:dyDescent="0.2">
      <c r="C726" s="602"/>
      <c r="D726" s="602"/>
      <c r="G726" s="603"/>
      <c r="I726" s="602"/>
      <c r="J726" s="602"/>
    </row>
    <row r="727" spans="3:10" s="397" customFormat="1" ht="14.25" customHeight="1" x14ac:dyDescent="0.2">
      <c r="C727" s="602"/>
      <c r="D727" s="602"/>
      <c r="G727" s="603"/>
      <c r="I727" s="602"/>
      <c r="J727" s="602"/>
    </row>
    <row r="728" spans="3:10" s="397" customFormat="1" ht="14.25" customHeight="1" x14ac:dyDescent="0.2">
      <c r="C728" s="602"/>
      <c r="D728" s="602"/>
      <c r="G728" s="603"/>
      <c r="I728" s="602"/>
      <c r="J728" s="602"/>
    </row>
    <row r="729" spans="3:10" s="397" customFormat="1" ht="14.25" customHeight="1" x14ac:dyDescent="0.2">
      <c r="C729" s="602"/>
      <c r="D729" s="602"/>
      <c r="G729" s="603"/>
      <c r="I729" s="602"/>
      <c r="J729" s="602"/>
    </row>
    <row r="730" spans="3:10" s="397" customFormat="1" ht="14.25" customHeight="1" x14ac:dyDescent="0.2">
      <c r="C730" s="602"/>
      <c r="D730" s="602"/>
      <c r="G730" s="603"/>
      <c r="I730" s="602"/>
      <c r="J730" s="602"/>
    </row>
    <row r="731" spans="3:10" s="397" customFormat="1" ht="14.25" customHeight="1" x14ac:dyDescent="0.2">
      <c r="C731" s="602"/>
      <c r="D731" s="602"/>
      <c r="G731" s="603"/>
      <c r="I731" s="602"/>
      <c r="J731" s="602"/>
    </row>
    <row r="732" spans="3:10" s="397" customFormat="1" ht="14.25" customHeight="1" x14ac:dyDescent="0.2">
      <c r="C732" s="602"/>
      <c r="D732" s="602"/>
      <c r="G732" s="603"/>
      <c r="I732" s="602"/>
      <c r="J732" s="602"/>
    </row>
    <row r="733" spans="3:10" s="397" customFormat="1" ht="14.25" customHeight="1" x14ac:dyDescent="0.2">
      <c r="C733" s="602"/>
      <c r="D733" s="602"/>
      <c r="G733" s="603"/>
      <c r="I733" s="602"/>
      <c r="J733" s="602"/>
    </row>
    <row r="734" spans="3:10" s="397" customFormat="1" ht="14.25" customHeight="1" x14ac:dyDescent="0.2">
      <c r="C734" s="602"/>
      <c r="D734" s="602"/>
      <c r="G734" s="603"/>
      <c r="I734" s="602"/>
      <c r="J734" s="602"/>
    </row>
    <row r="735" spans="3:10" s="397" customFormat="1" ht="14.25" customHeight="1" x14ac:dyDescent="0.2">
      <c r="C735" s="602"/>
      <c r="D735" s="602"/>
      <c r="G735" s="603"/>
      <c r="I735" s="602"/>
      <c r="J735" s="602"/>
    </row>
    <row r="736" spans="3:10" s="397" customFormat="1" ht="14.25" customHeight="1" x14ac:dyDescent="0.2">
      <c r="C736" s="602"/>
      <c r="D736" s="602"/>
      <c r="G736" s="603"/>
      <c r="I736" s="602"/>
      <c r="J736" s="602"/>
    </row>
    <row r="737" spans="3:10" s="397" customFormat="1" ht="14.25" customHeight="1" x14ac:dyDescent="0.2">
      <c r="C737" s="602"/>
      <c r="D737" s="602"/>
      <c r="G737" s="603"/>
      <c r="I737" s="602"/>
      <c r="J737" s="602"/>
    </row>
    <row r="738" spans="3:10" s="397" customFormat="1" ht="14.25" customHeight="1" x14ac:dyDescent="0.2">
      <c r="C738" s="602"/>
      <c r="D738" s="602"/>
      <c r="G738" s="603"/>
      <c r="I738" s="602"/>
      <c r="J738" s="602"/>
    </row>
    <row r="739" spans="3:10" s="397" customFormat="1" ht="14.25" customHeight="1" x14ac:dyDescent="0.2">
      <c r="C739" s="602"/>
      <c r="D739" s="602"/>
      <c r="G739" s="603"/>
      <c r="I739" s="602"/>
      <c r="J739" s="602"/>
    </row>
    <row r="740" spans="3:10" s="397" customFormat="1" ht="14.25" customHeight="1" x14ac:dyDescent="0.2">
      <c r="C740" s="602"/>
      <c r="D740" s="602"/>
      <c r="G740" s="603"/>
      <c r="I740" s="602"/>
      <c r="J740" s="602"/>
    </row>
    <row r="741" spans="3:10" s="397" customFormat="1" ht="14.25" customHeight="1" x14ac:dyDescent="0.2">
      <c r="C741" s="602"/>
      <c r="D741" s="602"/>
      <c r="G741" s="603"/>
      <c r="I741" s="602"/>
      <c r="J741" s="602"/>
    </row>
    <row r="742" spans="3:10" s="397" customFormat="1" ht="14.25" customHeight="1" x14ac:dyDescent="0.2">
      <c r="C742" s="602"/>
      <c r="D742" s="602"/>
      <c r="G742" s="603"/>
      <c r="I742" s="602"/>
      <c r="J742" s="602"/>
    </row>
    <row r="743" spans="3:10" s="397" customFormat="1" ht="14.25" customHeight="1" x14ac:dyDescent="0.2">
      <c r="C743" s="602"/>
      <c r="D743" s="602"/>
      <c r="G743" s="603"/>
      <c r="I743" s="602"/>
      <c r="J743" s="602"/>
    </row>
    <row r="744" spans="3:10" s="397" customFormat="1" ht="14.25" customHeight="1" x14ac:dyDescent="0.2">
      <c r="C744" s="602"/>
      <c r="D744" s="602"/>
      <c r="G744" s="603"/>
      <c r="I744" s="602"/>
      <c r="J744" s="602"/>
    </row>
    <row r="745" spans="3:10" s="397" customFormat="1" ht="14.25" customHeight="1" x14ac:dyDescent="0.2">
      <c r="C745" s="602"/>
      <c r="D745" s="602"/>
      <c r="G745" s="603"/>
      <c r="I745" s="602"/>
      <c r="J745" s="602"/>
    </row>
    <row r="746" spans="3:10" s="397" customFormat="1" ht="14.25" customHeight="1" x14ac:dyDescent="0.2">
      <c r="C746" s="602"/>
      <c r="D746" s="602"/>
      <c r="G746" s="603"/>
      <c r="I746" s="602"/>
      <c r="J746" s="602"/>
    </row>
    <row r="747" spans="3:10" s="397" customFormat="1" ht="14.25" customHeight="1" x14ac:dyDescent="0.2">
      <c r="C747" s="602"/>
      <c r="D747" s="602"/>
      <c r="G747" s="603"/>
      <c r="I747" s="602"/>
      <c r="J747" s="602"/>
    </row>
    <row r="748" spans="3:10" s="397" customFormat="1" ht="14.25" customHeight="1" x14ac:dyDescent="0.2">
      <c r="C748" s="602"/>
      <c r="D748" s="602"/>
      <c r="G748" s="603"/>
      <c r="I748" s="602"/>
      <c r="J748" s="602"/>
    </row>
    <row r="749" spans="3:10" s="397" customFormat="1" ht="14.25" customHeight="1" x14ac:dyDescent="0.2">
      <c r="C749" s="602"/>
      <c r="D749" s="602"/>
      <c r="G749" s="603"/>
      <c r="I749" s="602"/>
      <c r="J749" s="602"/>
    </row>
    <row r="750" spans="3:10" s="397" customFormat="1" ht="14.25" customHeight="1" x14ac:dyDescent="0.2">
      <c r="C750" s="602"/>
      <c r="D750" s="602"/>
      <c r="G750" s="603"/>
      <c r="I750" s="602"/>
      <c r="J750" s="602"/>
    </row>
    <row r="751" spans="3:10" s="397" customFormat="1" ht="14.25" customHeight="1" x14ac:dyDescent="0.2">
      <c r="C751" s="602"/>
      <c r="D751" s="602"/>
      <c r="G751" s="603"/>
      <c r="I751" s="602"/>
      <c r="J751" s="602"/>
    </row>
    <row r="752" spans="3:10" s="397" customFormat="1" ht="14.25" customHeight="1" x14ac:dyDescent="0.2">
      <c r="C752" s="602"/>
      <c r="D752" s="602"/>
      <c r="G752" s="603"/>
      <c r="I752" s="602"/>
      <c r="J752" s="602"/>
    </row>
    <row r="753" spans="3:10" s="397" customFormat="1" ht="14.25" customHeight="1" x14ac:dyDescent="0.2">
      <c r="C753" s="602"/>
      <c r="D753" s="602"/>
      <c r="G753" s="603"/>
      <c r="I753" s="602"/>
      <c r="J753" s="602"/>
    </row>
    <row r="754" spans="3:10" s="397" customFormat="1" ht="14.25" customHeight="1" x14ac:dyDescent="0.2">
      <c r="C754" s="602"/>
      <c r="D754" s="602"/>
      <c r="G754" s="603"/>
      <c r="I754" s="602"/>
      <c r="J754" s="602"/>
    </row>
    <row r="755" spans="3:10" s="397" customFormat="1" ht="14.25" customHeight="1" x14ac:dyDescent="0.2">
      <c r="C755" s="602"/>
      <c r="D755" s="602"/>
      <c r="G755" s="603"/>
      <c r="I755" s="602"/>
      <c r="J755" s="602"/>
    </row>
    <row r="756" spans="3:10" s="397" customFormat="1" ht="14.25" customHeight="1" x14ac:dyDescent="0.2">
      <c r="C756" s="602"/>
      <c r="D756" s="602"/>
      <c r="G756" s="603"/>
      <c r="I756" s="602"/>
      <c r="J756" s="602"/>
    </row>
    <row r="757" spans="3:10" s="397" customFormat="1" ht="14.25" customHeight="1" x14ac:dyDescent="0.2">
      <c r="C757" s="602"/>
      <c r="D757" s="602"/>
      <c r="G757" s="603"/>
      <c r="I757" s="602"/>
      <c r="J757" s="602"/>
    </row>
    <row r="758" spans="3:10" s="397" customFormat="1" ht="14.25" customHeight="1" x14ac:dyDescent="0.2">
      <c r="C758" s="602"/>
      <c r="D758" s="602"/>
      <c r="G758" s="603"/>
      <c r="I758" s="602"/>
      <c r="J758" s="602"/>
    </row>
    <row r="759" spans="3:10" s="397" customFormat="1" ht="14.25" customHeight="1" x14ac:dyDescent="0.2">
      <c r="C759" s="602"/>
      <c r="D759" s="602"/>
      <c r="G759" s="603"/>
      <c r="I759" s="602"/>
      <c r="J759" s="602"/>
    </row>
    <row r="760" spans="3:10" s="397" customFormat="1" ht="14.25" customHeight="1" x14ac:dyDescent="0.2">
      <c r="C760" s="602"/>
      <c r="D760" s="602"/>
      <c r="G760" s="603"/>
      <c r="I760" s="602"/>
      <c r="J760" s="602"/>
    </row>
    <row r="761" spans="3:10" s="397" customFormat="1" ht="14.25" customHeight="1" x14ac:dyDescent="0.2">
      <c r="C761" s="602"/>
      <c r="D761" s="602"/>
      <c r="G761" s="603"/>
      <c r="I761" s="602"/>
      <c r="J761" s="602"/>
    </row>
    <row r="762" spans="3:10" s="397" customFormat="1" ht="14.25" customHeight="1" x14ac:dyDescent="0.2">
      <c r="C762" s="602"/>
      <c r="D762" s="602"/>
      <c r="G762" s="603"/>
      <c r="I762" s="602"/>
      <c r="J762" s="602"/>
    </row>
    <row r="763" spans="3:10" s="397" customFormat="1" ht="14.25" customHeight="1" x14ac:dyDescent="0.2">
      <c r="C763" s="602"/>
      <c r="D763" s="602"/>
      <c r="G763" s="603"/>
      <c r="I763" s="602"/>
      <c r="J763" s="602"/>
    </row>
    <row r="764" spans="3:10" s="397" customFormat="1" ht="14.25" customHeight="1" x14ac:dyDescent="0.2">
      <c r="C764" s="602"/>
      <c r="D764" s="602"/>
      <c r="G764" s="603"/>
      <c r="I764" s="602"/>
      <c r="J764" s="602"/>
    </row>
    <row r="765" spans="3:10" s="397" customFormat="1" ht="14.25" customHeight="1" x14ac:dyDescent="0.2">
      <c r="C765" s="602"/>
      <c r="D765" s="602"/>
      <c r="G765" s="603"/>
      <c r="I765" s="602"/>
      <c r="J765" s="602"/>
    </row>
    <row r="766" spans="3:10" s="397" customFormat="1" ht="14.25" customHeight="1" x14ac:dyDescent="0.2">
      <c r="C766" s="602"/>
      <c r="D766" s="602"/>
      <c r="G766" s="603"/>
      <c r="I766" s="602"/>
      <c r="J766" s="602"/>
    </row>
    <row r="767" spans="3:10" s="397" customFormat="1" ht="14.25" customHeight="1" x14ac:dyDescent="0.2">
      <c r="C767" s="602"/>
      <c r="D767" s="602"/>
      <c r="G767" s="603"/>
      <c r="I767" s="602"/>
      <c r="J767" s="602"/>
    </row>
    <row r="768" spans="3:10" s="397" customFormat="1" ht="14.25" customHeight="1" x14ac:dyDescent="0.2">
      <c r="C768" s="602"/>
      <c r="D768" s="602"/>
      <c r="G768" s="603"/>
      <c r="I768" s="602"/>
      <c r="J768" s="602"/>
    </row>
    <row r="769" spans="3:10" s="397" customFormat="1" ht="14.25" customHeight="1" x14ac:dyDescent="0.2">
      <c r="C769" s="602"/>
      <c r="D769" s="602"/>
      <c r="G769" s="603"/>
      <c r="I769" s="602"/>
      <c r="J769" s="602"/>
    </row>
    <row r="770" spans="3:10" s="397" customFormat="1" ht="14.25" customHeight="1" x14ac:dyDescent="0.2">
      <c r="C770" s="602"/>
      <c r="D770" s="602"/>
      <c r="G770" s="603"/>
      <c r="I770" s="602"/>
      <c r="J770" s="602"/>
    </row>
    <row r="771" spans="3:10" s="397" customFormat="1" ht="14.25" customHeight="1" x14ac:dyDescent="0.2">
      <c r="C771" s="602"/>
      <c r="D771" s="602"/>
      <c r="G771" s="603"/>
      <c r="I771" s="602"/>
      <c r="J771" s="602"/>
    </row>
    <row r="772" spans="3:10" s="397" customFormat="1" ht="14.25" customHeight="1" x14ac:dyDescent="0.2">
      <c r="C772" s="602"/>
      <c r="D772" s="602"/>
      <c r="G772" s="603"/>
      <c r="I772" s="602"/>
      <c r="J772" s="602"/>
    </row>
    <row r="773" spans="3:10" s="397" customFormat="1" ht="14.25" customHeight="1" x14ac:dyDescent="0.2">
      <c r="C773" s="602"/>
      <c r="D773" s="602"/>
      <c r="G773" s="603"/>
      <c r="I773" s="602"/>
      <c r="J773" s="602"/>
    </row>
    <row r="774" spans="3:10" s="397" customFormat="1" ht="14.25" customHeight="1" x14ac:dyDescent="0.2">
      <c r="C774" s="602"/>
      <c r="D774" s="602"/>
      <c r="G774" s="603"/>
      <c r="I774" s="602"/>
      <c r="J774" s="602"/>
    </row>
    <row r="775" spans="3:10" s="397" customFormat="1" ht="14.25" customHeight="1" x14ac:dyDescent="0.2">
      <c r="C775" s="602"/>
      <c r="D775" s="602"/>
      <c r="G775" s="603"/>
      <c r="I775" s="602"/>
      <c r="J775" s="602"/>
    </row>
    <row r="776" spans="3:10" s="397" customFormat="1" ht="14.25" customHeight="1" x14ac:dyDescent="0.2">
      <c r="C776" s="602"/>
      <c r="D776" s="602"/>
      <c r="G776" s="603"/>
      <c r="I776" s="602"/>
      <c r="J776" s="602"/>
    </row>
    <row r="777" spans="3:10" s="397" customFormat="1" ht="14.25" customHeight="1" x14ac:dyDescent="0.2">
      <c r="C777" s="602"/>
      <c r="D777" s="602"/>
      <c r="G777" s="603"/>
      <c r="I777" s="602"/>
      <c r="J777" s="602"/>
    </row>
    <row r="778" spans="3:10" s="397" customFormat="1" ht="14.25" customHeight="1" x14ac:dyDescent="0.2">
      <c r="C778" s="602"/>
      <c r="D778" s="602"/>
      <c r="G778" s="603"/>
      <c r="I778" s="602"/>
      <c r="J778" s="602"/>
    </row>
    <row r="779" spans="3:10" s="397" customFormat="1" ht="14.25" customHeight="1" x14ac:dyDescent="0.2">
      <c r="C779" s="602"/>
      <c r="D779" s="602"/>
      <c r="G779" s="603"/>
      <c r="I779" s="602"/>
      <c r="J779" s="602"/>
    </row>
    <row r="780" spans="3:10" s="397" customFormat="1" ht="14.25" customHeight="1" x14ac:dyDescent="0.2">
      <c r="C780" s="602"/>
      <c r="D780" s="602"/>
      <c r="G780" s="603"/>
      <c r="I780" s="602"/>
      <c r="J780" s="602"/>
    </row>
    <row r="781" spans="3:10" s="397" customFormat="1" ht="14.25" customHeight="1" x14ac:dyDescent="0.2">
      <c r="C781" s="602"/>
      <c r="D781" s="602"/>
      <c r="G781" s="603"/>
      <c r="I781" s="602"/>
      <c r="J781" s="602"/>
    </row>
    <row r="782" spans="3:10" s="397" customFormat="1" ht="14.25" customHeight="1" x14ac:dyDescent="0.2">
      <c r="C782" s="602"/>
      <c r="D782" s="602"/>
      <c r="G782" s="603"/>
      <c r="I782" s="602"/>
      <c r="J782" s="602"/>
    </row>
    <row r="783" spans="3:10" s="397" customFormat="1" ht="14.25" customHeight="1" x14ac:dyDescent="0.2">
      <c r="C783" s="602"/>
      <c r="D783" s="602"/>
      <c r="G783" s="603"/>
      <c r="I783" s="602"/>
      <c r="J783" s="602"/>
    </row>
    <row r="784" spans="3:10" s="397" customFormat="1" ht="14.25" customHeight="1" x14ac:dyDescent="0.2">
      <c r="C784" s="602"/>
      <c r="D784" s="602"/>
      <c r="G784" s="603"/>
      <c r="I784" s="602"/>
      <c r="J784" s="602"/>
    </row>
    <row r="785" spans="3:10" s="397" customFormat="1" ht="14.25" customHeight="1" x14ac:dyDescent="0.2">
      <c r="C785" s="602"/>
      <c r="D785" s="602"/>
      <c r="G785" s="603"/>
      <c r="I785" s="602"/>
      <c r="J785" s="602"/>
    </row>
    <row r="786" spans="3:10" s="397" customFormat="1" ht="14.25" customHeight="1" x14ac:dyDescent="0.2">
      <c r="C786" s="602"/>
      <c r="D786" s="602"/>
      <c r="G786" s="603"/>
      <c r="I786" s="602"/>
      <c r="J786" s="602"/>
    </row>
    <row r="787" spans="3:10" s="397" customFormat="1" ht="14.25" customHeight="1" x14ac:dyDescent="0.2">
      <c r="C787" s="602"/>
      <c r="D787" s="602"/>
      <c r="G787" s="603"/>
      <c r="I787" s="602"/>
      <c r="J787" s="602"/>
    </row>
    <row r="788" spans="3:10" s="397" customFormat="1" ht="14.25" customHeight="1" x14ac:dyDescent="0.2">
      <c r="C788" s="602"/>
      <c r="D788" s="602"/>
      <c r="G788" s="603"/>
      <c r="I788" s="602"/>
      <c r="J788" s="602"/>
    </row>
    <row r="789" spans="3:10" s="397" customFormat="1" ht="14.25" customHeight="1" x14ac:dyDescent="0.2">
      <c r="C789" s="602"/>
      <c r="D789" s="602"/>
      <c r="G789" s="603"/>
      <c r="I789" s="602"/>
      <c r="J789" s="602"/>
    </row>
    <row r="790" spans="3:10" s="397" customFormat="1" ht="14.25" customHeight="1" x14ac:dyDescent="0.2">
      <c r="C790" s="602"/>
      <c r="D790" s="602"/>
      <c r="G790" s="603"/>
      <c r="I790" s="602"/>
      <c r="J790" s="602"/>
    </row>
    <row r="791" spans="3:10" s="397" customFormat="1" ht="14.25" customHeight="1" x14ac:dyDescent="0.2">
      <c r="C791" s="602"/>
      <c r="D791" s="602"/>
      <c r="G791" s="603"/>
      <c r="I791" s="602"/>
      <c r="J791" s="602"/>
    </row>
    <row r="792" spans="3:10" s="397" customFormat="1" ht="14.25" customHeight="1" x14ac:dyDescent="0.2">
      <c r="C792" s="602"/>
      <c r="D792" s="602"/>
      <c r="G792" s="603"/>
      <c r="I792" s="602"/>
      <c r="J792" s="602"/>
    </row>
    <row r="793" spans="3:10" s="397" customFormat="1" ht="14.25" customHeight="1" x14ac:dyDescent="0.2">
      <c r="C793" s="602"/>
      <c r="D793" s="602"/>
      <c r="G793" s="603"/>
      <c r="I793" s="602"/>
      <c r="J793" s="602"/>
    </row>
    <row r="794" spans="3:10" s="397" customFormat="1" ht="14.25" customHeight="1" x14ac:dyDescent="0.2">
      <c r="C794" s="602"/>
      <c r="D794" s="602"/>
      <c r="G794" s="603"/>
      <c r="I794" s="602"/>
      <c r="J794" s="602"/>
    </row>
    <row r="795" spans="3:10" s="397" customFormat="1" ht="14.25" customHeight="1" x14ac:dyDescent="0.2">
      <c r="C795" s="602"/>
      <c r="D795" s="602"/>
      <c r="G795" s="603"/>
      <c r="I795" s="602"/>
      <c r="J795" s="602"/>
    </row>
    <row r="796" spans="3:10" s="397" customFormat="1" ht="14.25" customHeight="1" x14ac:dyDescent="0.2">
      <c r="C796" s="602"/>
      <c r="D796" s="602"/>
      <c r="G796" s="603"/>
      <c r="I796" s="602"/>
      <c r="J796" s="602"/>
    </row>
    <row r="797" spans="3:10" s="397" customFormat="1" ht="14.25" customHeight="1" x14ac:dyDescent="0.2">
      <c r="C797" s="602"/>
      <c r="D797" s="602"/>
      <c r="G797" s="603"/>
      <c r="I797" s="602"/>
      <c r="J797" s="602"/>
    </row>
    <row r="798" spans="3:10" s="397" customFormat="1" ht="14.25" customHeight="1" x14ac:dyDescent="0.2">
      <c r="C798" s="602"/>
      <c r="D798" s="602"/>
      <c r="G798" s="603"/>
      <c r="I798" s="602"/>
      <c r="J798" s="602"/>
    </row>
    <row r="799" spans="3:10" s="397" customFormat="1" ht="14.25" customHeight="1" x14ac:dyDescent="0.2">
      <c r="C799" s="602"/>
      <c r="D799" s="602"/>
      <c r="G799" s="603"/>
      <c r="I799" s="602"/>
      <c r="J799" s="602"/>
    </row>
    <row r="800" spans="3:10" s="397" customFormat="1" ht="14.25" customHeight="1" x14ac:dyDescent="0.2">
      <c r="C800" s="602"/>
      <c r="D800" s="602"/>
      <c r="G800" s="603"/>
      <c r="I800" s="602"/>
      <c r="J800" s="602"/>
    </row>
    <row r="801" spans="3:10" s="397" customFormat="1" ht="14.25" customHeight="1" x14ac:dyDescent="0.2">
      <c r="C801" s="602"/>
      <c r="D801" s="602"/>
      <c r="G801" s="603"/>
      <c r="I801" s="602"/>
      <c r="J801" s="602"/>
    </row>
    <row r="802" spans="3:10" s="397" customFormat="1" ht="14.25" customHeight="1" x14ac:dyDescent="0.2">
      <c r="C802" s="602"/>
      <c r="D802" s="602"/>
      <c r="G802" s="603"/>
      <c r="I802" s="602"/>
      <c r="J802" s="602"/>
    </row>
    <row r="803" spans="3:10" s="397" customFormat="1" ht="14.25" customHeight="1" x14ac:dyDescent="0.2">
      <c r="C803" s="602"/>
      <c r="D803" s="602"/>
      <c r="G803" s="603"/>
      <c r="I803" s="602"/>
      <c r="J803" s="602"/>
    </row>
    <row r="804" spans="3:10" s="397" customFormat="1" ht="14.25" customHeight="1" x14ac:dyDescent="0.2">
      <c r="C804" s="602"/>
      <c r="D804" s="602"/>
      <c r="G804" s="603"/>
      <c r="I804" s="602"/>
      <c r="J804" s="602"/>
    </row>
    <row r="805" spans="3:10" s="397" customFormat="1" ht="14.25" customHeight="1" x14ac:dyDescent="0.2">
      <c r="C805" s="602"/>
      <c r="D805" s="602"/>
      <c r="G805" s="603"/>
      <c r="I805" s="602"/>
      <c r="J805" s="602"/>
    </row>
    <row r="806" spans="3:10" s="397" customFormat="1" ht="14.25" customHeight="1" x14ac:dyDescent="0.2">
      <c r="C806" s="602"/>
      <c r="D806" s="602"/>
      <c r="G806" s="603"/>
      <c r="I806" s="602"/>
      <c r="J806" s="602"/>
    </row>
    <row r="807" spans="3:10" s="397" customFormat="1" ht="14.25" customHeight="1" x14ac:dyDescent="0.2">
      <c r="C807" s="602"/>
      <c r="D807" s="602"/>
      <c r="G807" s="603"/>
      <c r="I807" s="602"/>
      <c r="J807" s="602"/>
    </row>
    <row r="808" spans="3:10" s="397" customFormat="1" ht="14.25" customHeight="1" x14ac:dyDescent="0.2">
      <c r="C808" s="602"/>
      <c r="D808" s="602"/>
      <c r="G808" s="603"/>
      <c r="I808" s="602"/>
      <c r="J808" s="602"/>
    </row>
    <row r="809" spans="3:10" s="397" customFormat="1" ht="14.25" customHeight="1" x14ac:dyDescent="0.2">
      <c r="C809" s="602"/>
      <c r="D809" s="602"/>
      <c r="G809" s="603"/>
      <c r="I809" s="602"/>
      <c r="J809" s="602"/>
    </row>
    <row r="810" spans="3:10" s="397" customFormat="1" ht="14.25" customHeight="1" x14ac:dyDescent="0.2">
      <c r="C810" s="602"/>
      <c r="D810" s="602"/>
      <c r="G810" s="603"/>
      <c r="I810" s="602"/>
      <c r="J810" s="602"/>
    </row>
    <row r="811" spans="3:10" s="397" customFormat="1" ht="14.25" customHeight="1" x14ac:dyDescent="0.2">
      <c r="C811" s="602"/>
      <c r="D811" s="602"/>
      <c r="G811" s="603"/>
      <c r="I811" s="602"/>
      <c r="J811" s="602"/>
    </row>
    <row r="812" spans="3:10" s="397" customFormat="1" ht="14.25" customHeight="1" x14ac:dyDescent="0.2">
      <c r="C812" s="602"/>
      <c r="D812" s="602"/>
      <c r="G812" s="603"/>
      <c r="I812" s="602"/>
      <c r="J812" s="602"/>
    </row>
    <row r="813" spans="3:10" s="397" customFormat="1" ht="14.25" customHeight="1" x14ac:dyDescent="0.2">
      <c r="C813" s="602"/>
      <c r="D813" s="602"/>
      <c r="G813" s="603"/>
      <c r="I813" s="602"/>
      <c r="J813" s="602"/>
    </row>
    <row r="814" spans="3:10" s="397" customFormat="1" ht="14.25" customHeight="1" x14ac:dyDescent="0.2">
      <c r="C814" s="602"/>
      <c r="D814" s="602"/>
      <c r="G814" s="603"/>
      <c r="I814" s="602"/>
      <c r="J814" s="602"/>
    </row>
    <row r="815" spans="3:10" s="397" customFormat="1" ht="14.25" customHeight="1" x14ac:dyDescent="0.2">
      <c r="C815" s="602"/>
      <c r="D815" s="602"/>
      <c r="G815" s="603"/>
      <c r="I815" s="602"/>
      <c r="J815" s="602"/>
    </row>
    <row r="816" spans="3:10" s="397" customFormat="1" ht="14.25" customHeight="1" x14ac:dyDescent="0.2">
      <c r="C816" s="602"/>
      <c r="D816" s="602"/>
      <c r="G816" s="603"/>
      <c r="I816" s="602"/>
      <c r="J816" s="602"/>
    </row>
    <row r="817" spans="3:10" s="397" customFormat="1" ht="14.25" customHeight="1" x14ac:dyDescent="0.2">
      <c r="C817" s="602"/>
      <c r="D817" s="602"/>
      <c r="G817" s="603"/>
      <c r="I817" s="602"/>
      <c r="J817" s="602"/>
    </row>
    <row r="818" spans="3:10" s="397" customFormat="1" ht="14.25" customHeight="1" x14ac:dyDescent="0.2">
      <c r="C818" s="602"/>
      <c r="D818" s="602"/>
      <c r="G818" s="603"/>
      <c r="I818" s="602"/>
      <c r="J818" s="602"/>
    </row>
    <row r="819" spans="3:10" s="397" customFormat="1" ht="14.25" customHeight="1" x14ac:dyDescent="0.2">
      <c r="C819" s="602"/>
      <c r="D819" s="602"/>
      <c r="G819" s="603"/>
      <c r="I819" s="602"/>
      <c r="J819" s="602"/>
    </row>
    <row r="820" spans="3:10" s="397" customFormat="1" ht="14.25" customHeight="1" x14ac:dyDescent="0.2">
      <c r="C820" s="602"/>
      <c r="D820" s="602"/>
      <c r="G820" s="603"/>
      <c r="I820" s="602"/>
      <c r="J820" s="602"/>
    </row>
    <row r="821" spans="3:10" s="397" customFormat="1" ht="14.25" customHeight="1" x14ac:dyDescent="0.2">
      <c r="C821" s="602"/>
      <c r="D821" s="602"/>
      <c r="G821" s="603"/>
      <c r="I821" s="602"/>
      <c r="J821" s="602"/>
    </row>
    <row r="822" spans="3:10" s="397" customFormat="1" ht="14.25" customHeight="1" x14ac:dyDescent="0.2">
      <c r="C822" s="602"/>
      <c r="D822" s="602"/>
      <c r="G822" s="603"/>
      <c r="I822" s="602"/>
      <c r="J822" s="602"/>
    </row>
    <row r="823" spans="3:10" s="397" customFormat="1" ht="14.25" customHeight="1" x14ac:dyDescent="0.2">
      <c r="C823" s="602"/>
      <c r="D823" s="602"/>
      <c r="G823" s="603"/>
      <c r="I823" s="602"/>
      <c r="J823" s="602"/>
    </row>
    <row r="824" spans="3:10" s="397" customFormat="1" ht="14.25" customHeight="1" x14ac:dyDescent="0.2">
      <c r="C824" s="602"/>
      <c r="D824" s="602"/>
      <c r="G824" s="603"/>
      <c r="I824" s="602"/>
      <c r="J824" s="602"/>
    </row>
    <row r="825" spans="3:10" s="397" customFormat="1" ht="14.25" customHeight="1" x14ac:dyDescent="0.2">
      <c r="C825" s="602"/>
      <c r="D825" s="602"/>
      <c r="G825" s="603"/>
      <c r="I825" s="602"/>
      <c r="J825" s="602"/>
    </row>
    <row r="826" spans="3:10" s="397" customFormat="1" ht="14.25" customHeight="1" x14ac:dyDescent="0.2">
      <c r="C826" s="602"/>
      <c r="D826" s="602"/>
      <c r="G826" s="603"/>
      <c r="I826" s="602"/>
      <c r="J826" s="602"/>
    </row>
    <row r="827" spans="3:10" s="397" customFormat="1" ht="14.25" customHeight="1" x14ac:dyDescent="0.2">
      <c r="C827" s="602"/>
      <c r="D827" s="602"/>
      <c r="G827" s="603"/>
      <c r="I827" s="602"/>
      <c r="J827" s="602"/>
    </row>
    <row r="828" spans="3:10" s="397" customFormat="1" ht="14.25" customHeight="1" x14ac:dyDescent="0.2">
      <c r="C828" s="602"/>
      <c r="D828" s="602"/>
      <c r="G828" s="603"/>
      <c r="I828" s="602"/>
      <c r="J828" s="602"/>
    </row>
    <row r="829" spans="3:10" s="397" customFormat="1" ht="14.25" customHeight="1" x14ac:dyDescent="0.2">
      <c r="C829" s="602"/>
      <c r="D829" s="602"/>
      <c r="G829" s="603"/>
      <c r="I829" s="602"/>
      <c r="J829" s="602"/>
    </row>
    <row r="830" spans="3:10" s="397" customFormat="1" ht="14.25" customHeight="1" x14ac:dyDescent="0.2">
      <c r="C830" s="602"/>
      <c r="D830" s="602"/>
      <c r="G830" s="603"/>
      <c r="I830" s="602"/>
      <c r="J830" s="602"/>
    </row>
    <row r="831" spans="3:10" s="397" customFormat="1" ht="14.25" customHeight="1" x14ac:dyDescent="0.2">
      <c r="C831" s="602"/>
      <c r="D831" s="602"/>
      <c r="G831" s="603"/>
      <c r="I831" s="602"/>
      <c r="J831" s="602"/>
    </row>
    <row r="832" spans="3:10" s="397" customFormat="1" ht="14.25" customHeight="1" x14ac:dyDescent="0.2">
      <c r="C832" s="602"/>
      <c r="D832" s="602"/>
      <c r="G832" s="603"/>
      <c r="I832" s="602"/>
      <c r="J832" s="602"/>
    </row>
    <row r="833" spans="3:10" s="397" customFormat="1" ht="14.25" customHeight="1" x14ac:dyDescent="0.2">
      <c r="C833" s="602"/>
      <c r="D833" s="602"/>
      <c r="G833" s="603"/>
      <c r="I833" s="602"/>
      <c r="J833" s="602"/>
    </row>
    <row r="834" spans="3:10" s="397" customFormat="1" ht="14.25" customHeight="1" x14ac:dyDescent="0.2">
      <c r="C834" s="602"/>
      <c r="D834" s="602"/>
      <c r="G834" s="603"/>
      <c r="I834" s="602"/>
      <c r="J834" s="602"/>
    </row>
    <row r="835" spans="3:10" s="397" customFormat="1" ht="14.25" customHeight="1" x14ac:dyDescent="0.2">
      <c r="C835" s="602"/>
      <c r="D835" s="602"/>
      <c r="G835" s="603"/>
      <c r="I835" s="602"/>
      <c r="J835" s="602"/>
    </row>
    <row r="836" spans="3:10" s="397" customFormat="1" ht="14.25" customHeight="1" x14ac:dyDescent="0.2">
      <c r="C836" s="602"/>
      <c r="D836" s="602"/>
      <c r="G836" s="603"/>
      <c r="I836" s="602"/>
      <c r="J836" s="602"/>
    </row>
    <row r="837" spans="3:10" s="397" customFormat="1" ht="14.25" customHeight="1" x14ac:dyDescent="0.2">
      <c r="C837" s="602"/>
      <c r="D837" s="602"/>
      <c r="G837" s="603"/>
      <c r="I837" s="602"/>
      <c r="J837" s="602"/>
    </row>
    <row r="838" spans="3:10" s="397" customFormat="1" ht="14.25" customHeight="1" x14ac:dyDescent="0.2">
      <c r="C838" s="602"/>
      <c r="D838" s="602"/>
      <c r="G838" s="603"/>
      <c r="I838" s="602"/>
      <c r="J838" s="602"/>
    </row>
    <row r="839" spans="3:10" s="397" customFormat="1" ht="14.25" customHeight="1" x14ac:dyDescent="0.2">
      <c r="C839" s="602"/>
      <c r="D839" s="602"/>
      <c r="G839" s="603"/>
      <c r="I839" s="602"/>
      <c r="J839" s="602"/>
    </row>
    <row r="840" spans="3:10" s="397" customFormat="1" ht="14.25" customHeight="1" x14ac:dyDescent="0.2">
      <c r="C840" s="602"/>
      <c r="D840" s="602"/>
      <c r="G840" s="603"/>
      <c r="I840" s="602"/>
      <c r="J840" s="602"/>
    </row>
    <row r="841" spans="3:10" s="397" customFormat="1" ht="14.25" customHeight="1" x14ac:dyDescent="0.2">
      <c r="C841" s="602"/>
      <c r="D841" s="602"/>
      <c r="G841" s="603"/>
      <c r="I841" s="602"/>
      <c r="J841" s="602"/>
    </row>
    <row r="842" spans="3:10" s="397" customFormat="1" ht="14.25" customHeight="1" x14ac:dyDescent="0.2">
      <c r="C842" s="602"/>
      <c r="D842" s="602"/>
      <c r="G842" s="603"/>
      <c r="I842" s="602"/>
      <c r="J842" s="602"/>
    </row>
    <row r="843" spans="3:10" s="397" customFormat="1" ht="14.25" customHeight="1" x14ac:dyDescent="0.2">
      <c r="C843" s="602"/>
      <c r="D843" s="602"/>
      <c r="G843" s="603"/>
      <c r="I843" s="602"/>
      <c r="J843" s="602"/>
    </row>
    <row r="844" spans="3:10" s="397" customFormat="1" ht="14.25" customHeight="1" x14ac:dyDescent="0.2">
      <c r="C844" s="602"/>
      <c r="D844" s="602"/>
      <c r="G844" s="603"/>
      <c r="I844" s="602"/>
      <c r="J844" s="602"/>
    </row>
    <row r="845" spans="3:10" s="397" customFormat="1" ht="14.25" customHeight="1" x14ac:dyDescent="0.2">
      <c r="C845" s="602"/>
      <c r="D845" s="602"/>
      <c r="G845" s="603"/>
      <c r="I845" s="602"/>
      <c r="J845" s="602"/>
    </row>
    <row r="846" spans="3:10" s="397" customFormat="1" ht="14.25" customHeight="1" x14ac:dyDescent="0.2">
      <c r="C846" s="602"/>
      <c r="D846" s="602"/>
      <c r="G846" s="603"/>
      <c r="I846" s="602"/>
      <c r="J846" s="602"/>
    </row>
    <row r="847" spans="3:10" s="397" customFormat="1" ht="14.25" customHeight="1" x14ac:dyDescent="0.2">
      <c r="C847" s="602"/>
      <c r="D847" s="602"/>
      <c r="G847" s="603"/>
      <c r="I847" s="602"/>
      <c r="J847" s="602"/>
    </row>
    <row r="848" spans="3:10" s="397" customFormat="1" ht="14.25" customHeight="1" x14ac:dyDescent="0.2">
      <c r="C848" s="602"/>
      <c r="D848" s="602"/>
      <c r="G848" s="603"/>
      <c r="I848" s="602"/>
      <c r="J848" s="602"/>
    </row>
    <row r="849" spans="3:10" s="397" customFormat="1" ht="14.25" customHeight="1" x14ac:dyDescent="0.2">
      <c r="C849" s="602"/>
      <c r="D849" s="602"/>
      <c r="G849" s="603"/>
      <c r="I849" s="602"/>
      <c r="J849" s="602"/>
    </row>
    <row r="850" spans="3:10" s="397" customFormat="1" ht="14.25" customHeight="1" x14ac:dyDescent="0.2">
      <c r="C850" s="602"/>
      <c r="D850" s="602"/>
      <c r="G850" s="603"/>
      <c r="I850" s="602"/>
      <c r="J850" s="602"/>
    </row>
    <row r="851" spans="3:10" s="397" customFormat="1" ht="14.25" customHeight="1" x14ac:dyDescent="0.2">
      <c r="C851" s="602"/>
      <c r="D851" s="602"/>
      <c r="G851" s="603"/>
      <c r="I851" s="602"/>
      <c r="J851" s="602"/>
    </row>
    <row r="852" spans="3:10" s="397" customFormat="1" ht="14.25" customHeight="1" x14ac:dyDescent="0.2">
      <c r="C852" s="602"/>
      <c r="D852" s="602"/>
      <c r="G852" s="603"/>
      <c r="I852" s="602"/>
      <c r="J852" s="602"/>
    </row>
    <row r="853" spans="3:10" s="397" customFormat="1" ht="14.25" customHeight="1" x14ac:dyDescent="0.2">
      <c r="C853" s="602"/>
      <c r="D853" s="602"/>
      <c r="G853" s="603"/>
      <c r="I853" s="602"/>
      <c r="J853" s="602"/>
    </row>
    <row r="854" spans="3:10" s="397" customFormat="1" ht="14.25" customHeight="1" x14ac:dyDescent="0.2">
      <c r="C854" s="602"/>
      <c r="D854" s="602"/>
      <c r="G854" s="603"/>
      <c r="I854" s="602"/>
      <c r="J854" s="602"/>
    </row>
    <row r="855" spans="3:10" s="397" customFormat="1" ht="14.25" customHeight="1" x14ac:dyDescent="0.2">
      <c r="C855" s="602"/>
      <c r="D855" s="602"/>
      <c r="G855" s="603"/>
      <c r="I855" s="602"/>
      <c r="J855" s="602"/>
    </row>
    <row r="856" spans="3:10" s="397" customFormat="1" ht="14.25" customHeight="1" x14ac:dyDescent="0.2">
      <c r="C856" s="602"/>
      <c r="D856" s="602"/>
      <c r="G856" s="603"/>
      <c r="I856" s="602"/>
      <c r="J856" s="602"/>
    </row>
    <row r="857" spans="3:10" s="397" customFormat="1" ht="14.25" customHeight="1" x14ac:dyDescent="0.2">
      <c r="C857" s="602"/>
      <c r="D857" s="602"/>
      <c r="G857" s="603"/>
      <c r="I857" s="602"/>
      <c r="J857" s="602"/>
    </row>
    <row r="858" spans="3:10" s="397" customFormat="1" ht="14.25" customHeight="1" x14ac:dyDescent="0.2">
      <c r="C858" s="602"/>
      <c r="D858" s="602"/>
      <c r="G858" s="603"/>
      <c r="I858" s="602"/>
      <c r="J858" s="602"/>
    </row>
    <row r="859" spans="3:10" s="397" customFormat="1" ht="14.25" customHeight="1" x14ac:dyDescent="0.2">
      <c r="C859" s="602"/>
      <c r="D859" s="602"/>
      <c r="G859" s="603"/>
      <c r="I859" s="602"/>
      <c r="J859" s="602"/>
    </row>
    <row r="860" spans="3:10" s="397" customFormat="1" ht="14.25" customHeight="1" x14ac:dyDescent="0.2">
      <c r="C860" s="602"/>
      <c r="D860" s="602"/>
      <c r="G860" s="603"/>
      <c r="I860" s="602"/>
      <c r="J860" s="602"/>
    </row>
    <row r="861" spans="3:10" s="397" customFormat="1" ht="14.25" customHeight="1" x14ac:dyDescent="0.2">
      <c r="C861" s="602"/>
      <c r="D861" s="602"/>
      <c r="G861" s="603"/>
      <c r="I861" s="602"/>
      <c r="J861" s="602"/>
    </row>
    <row r="862" spans="3:10" s="397" customFormat="1" ht="14.25" customHeight="1" x14ac:dyDescent="0.2">
      <c r="C862" s="602"/>
      <c r="D862" s="602"/>
      <c r="G862" s="603"/>
      <c r="I862" s="602"/>
      <c r="J862" s="602"/>
    </row>
    <row r="863" spans="3:10" s="397" customFormat="1" ht="14.25" customHeight="1" x14ac:dyDescent="0.2">
      <c r="C863" s="602"/>
      <c r="D863" s="602"/>
      <c r="G863" s="603"/>
      <c r="I863" s="602"/>
      <c r="J863" s="602"/>
    </row>
    <row r="864" spans="3:10" s="397" customFormat="1" ht="14.25" customHeight="1" x14ac:dyDescent="0.2">
      <c r="C864" s="602"/>
      <c r="D864" s="602"/>
      <c r="G864" s="603"/>
      <c r="I864" s="602"/>
      <c r="J864" s="602"/>
    </row>
    <row r="865" spans="3:10" s="397" customFormat="1" ht="14.25" customHeight="1" x14ac:dyDescent="0.2">
      <c r="C865" s="602"/>
      <c r="D865" s="602"/>
      <c r="G865" s="603"/>
      <c r="I865" s="602"/>
      <c r="J865" s="602"/>
    </row>
    <row r="866" spans="3:10" s="397" customFormat="1" ht="14.25" customHeight="1" x14ac:dyDescent="0.2">
      <c r="C866" s="602"/>
      <c r="D866" s="602"/>
      <c r="G866" s="603"/>
      <c r="I866" s="602"/>
      <c r="J866" s="602"/>
    </row>
    <row r="867" spans="3:10" s="397" customFormat="1" ht="14.25" customHeight="1" x14ac:dyDescent="0.2">
      <c r="C867" s="602"/>
      <c r="D867" s="602"/>
      <c r="G867" s="603"/>
      <c r="I867" s="602"/>
      <c r="J867" s="602"/>
    </row>
    <row r="868" spans="3:10" s="397" customFormat="1" ht="14.25" customHeight="1" x14ac:dyDescent="0.2">
      <c r="C868" s="602"/>
      <c r="D868" s="602"/>
      <c r="G868" s="603"/>
      <c r="I868" s="602"/>
      <c r="J868" s="602"/>
    </row>
    <row r="869" spans="3:10" s="397" customFormat="1" ht="14.25" customHeight="1" x14ac:dyDescent="0.2">
      <c r="C869" s="602"/>
      <c r="D869" s="602"/>
      <c r="G869" s="603"/>
      <c r="I869" s="602"/>
      <c r="J869" s="602"/>
    </row>
    <row r="870" spans="3:10" s="397" customFormat="1" ht="14.25" customHeight="1" x14ac:dyDescent="0.2">
      <c r="C870" s="602"/>
      <c r="D870" s="602"/>
      <c r="G870" s="603"/>
      <c r="I870" s="602"/>
      <c r="J870" s="602"/>
    </row>
    <row r="871" spans="3:10" s="397" customFormat="1" ht="14.25" customHeight="1" x14ac:dyDescent="0.2">
      <c r="C871" s="602"/>
      <c r="D871" s="602"/>
      <c r="G871" s="603"/>
      <c r="I871" s="602"/>
      <c r="J871" s="602"/>
    </row>
    <row r="872" spans="3:10" s="397" customFormat="1" ht="14.25" customHeight="1" x14ac:dyDescent="0.2">
      <c r="C872" s="602"/>
      <c r="D872" s="602"/>
      <c r="G872" s="603"/>
      <c r="I872" s="602"/>
      <c r="J872" s="602"/>
    </row>
    <row r="873" spans="3:10" s="397" customFormat="1" ht="14.25" customHeight="1" x14ac:dyDescent="0.2">
      <c r="C873" s="602"/>
      <c r="D873" s="602"/>
      <c r="G873" s="603"/>
      <c r="I873" s="602"/>
      <c r="J873" s="602"/>
    </row>
    <row r="874" spans="3:10" s="397" customFormat="1" ht="14.25" customHeight="1" x14ac:dyDescent="0.2">
      <c r="C874" s="602"/>
      <c r="D874" s="602"/>
      <c r="G874" s="603"/>
      <c r="I874" s="602"/>
      <c r="J874" s="602"/>
    </row>
    <row r="875" spans="3:10" s="397" customFormat="1" ht="14.25" customHeight="1" x14ac:dyDescent="0.2">
      <c r="C875" s="602"/>
      <c r="D875" s="602"/>
      <c r="G875" s="603"/>
      <c r="I875" s="602"/>
      <c r="J875" s="602"/>
    </row>
    <row r="876" spans="3:10" s="397" customFormat="1" ht="14.25" customHeight="1" x14ac:dyDescent="0.2">
      <c r="C876" s="602"/>
      <c r="D876" s="602"/>
      <c r="G876" s="603"/>
      <c r="I876" s="602"/>
      <c r="J876" s="602"/>
    </row>
    <row r="877" spans="3:10" s="397" customFormat="1" ht="14.25" customHeight="1" x14ac:dyDescent="0.2">
      <c r="C877" s="602"/>
      <c r="D877" s="602"/>
      <c r="G877" s="603"/>
      <c r="I877" s="602"/>
      <c r="J877" s="602"/>
    </row>
    <row r="878" spans="3:10" s="397" customFormat="1" ht="14.25" customHeight="1" x14ac:dyDescent="0.2">
      <c r="C878" s="602"/>
      <c r="D878" s="602"/>
      <c r="G878" s="603"/>
      <c r="I878" s="602"/>
      <c r="J878" s="602"/>
    </row>
    <row r="879" spans="3:10" s="397" customFormat="1" ht="14.25" customHeight="1" x14ac:dyDescent="0.2">
      <c r="C879" s="602"/>
      <c r="D879" s="602"/>
      <c r="G879" s="603"/>
      <c r="I879" s="602"/>
      <c r="J879" s="602"/>
    </row>
    <row r="880" spans="3:10" s="397" customFormat="1" ht="14.25" customHeight="1" x14ac:dyDescent="0.2">
      <c r="C880" s="602"/>
      <c r="D880" s="602"/>
      <c r="G880" s="603"/>
      <c r="I880" s="602"/>
      <c r="J880" s="602"/>
    </row>
    <row r="881" spans="3:10" s="397" customFormat="1" ht="14.25" customHeight="1" x14ac:dyDescent="0.2">
      <c r="C881" s="602"/>
      <c r="D881" s="602"/>
      <c r="G881" s="603"/>
      <c r="I881" s="602"/>
      <c r="J881" s="602"/>
    </row>
    <row r="882" spans="3:10" s="397" customFormat="1" ht="14.25" customHeight="1" x14ac:dyDescent="0.2">
      <c r="C882" s="602"/>
      <c r="D882" s="602"/>
      <c r="G882" s="603"/>
      <c r="I882" s="602"/>
      <c r="J882" s="602"/>
    </row>
    <row r="883" spans="3:10" s="397" customFormat="1" ht="14.25" customHeight="1" x14ac:dyDescent="0.2">
      <c r="C883" s="602"/>
      <c r="D883" s="602"/>
      <c r="G883" s="603"/>
      <c r="I883" s="602"/>
      <c r="J883" s="602"/>
    </row>
    <row r="884" spans="3:10" s="397" customFormat="1" ht="14.25" customHeight="1" x14ac:dyDescent="0.2">
      <c r="C884" s="602"/>
      <c r="D884" s="602"/>
      <c r="G884" s="603"/>
      <c r="I884" s="602"/>
      <c r="J884" s="602"/>
    </row>
    <row r="885" spans="3:10" s="397" customFormat="1" ht="14.25" customHeight="1" x14ac:dyDescent="0.2">
      <c r="C885" s="602"/>
      <c r="D885" s="602"/>
      <c r="G885" s="603"/>
      <c r="I885" s="602"/>
      <c r="J885" s="602"/>
    </row>
    <row r="886" spans="3:10" s="397" customFormat="1" ht="14.25" customHeight="1" x14ac:dyDescent="0.2">
      <c r="C886" s="602"/>
      <c r="D886" s="602"/>
      <c r="G886" s="603"/>
      <c r="I886" s="602"/>
      <c r="J886" s="602"/>
    </row>
    <row r="887" spans="3:10" s="397" customFormat="1" ht="14.25" customHeight="1" x14ac:dyDescent="0.2">
      <c r="C887" s="602"/>
      <c r="D887" s="602"/>
      <c r="G887" s="603"/>
      <c r="I887" s="602"/>
      <c r="J887" s="602"/>
    </row>
    <row r="888" spans="3:10" s="397" customFormat="1" ht="14.25" customHeight="1" x14ac:dyDescent="0.2">
      <c r="C888" s="602"/>
      <c r="D888" s="602"/>
      <c r="G888" s="603"/>
      <c r="I888" s="602"/>
      <c r="J888" s="602"/>
    </row>
    <row r="889" spans="3:10" s="397" customFormat="1" ht="14.25" customHeight="1" x14ac:dyDescent="0.2">
      <c r="C889" s="602"/>
      <c r="D889" s="602"/>
      <c r="G889" s="603"/>
      <c r="I889" s="602"/>
      <c r="J889" s="602"/>
    </row>
    <row r="890" spans="3:10" s="397" customFormat="1" ht="14.25" customHeight="1" x14ac:dyDescent="0.2">
      <c r="C890" s="602"/>
      <c r="D890" s="602"/>
      <c r="G890" s="603"/>
      <c r="I890" s="602"/>
      <c r="J890" s="602"/>
    </row>
    <row r="891" spans="3:10" s="397" customFormat="1" ht="14.25" customHeight="1" x14ac:dyDescent="0.2">
      <c r="C891" s="602"/>
      <c r="D891" s="602"/>
      <c r="G891" s="603"/>
      <c r="I891" s="602"/>
      <c r="J891" s="602"/>
    </row>
    <row r="892" spans="3:10" s="397" customFormat="1" ht="14.25" customHeight="1" x14ac:dyDescent="0.2">
      <c r="C892" s="602"/>
      <c r="D892" s="602"/>
      <c r="G892" s="603"/>
      <c r="I892" s="602"/>
      <c r="J892" s="602"/>
    </row>
    <row r="893" spans="3:10" s="397" customFormat="1" ht="14.25" customHeight="1" x14ac:dyDescent="0.2">
      <c r="C893" s="602"/>
      <c r="D893" s="602"/>
      <c r="G893" s="603"/>
      <c r="I893" s="602"/>
      <c r="J893" s="602"/>
    </row>
    <row r="894" spans="3:10" s="397" customFormat="1" ht="14.25" customHeight="1" x14ac:dyDescent="0.2">
      <c r="C894" s="602"/>
      <c r="D894" s="602"/>
      <c r="G894" s="603"/>
      <c r="I894" s="602"/>
      <c r="J894" s="602"/>
    </row>
    <row r="895" spans="3:10" s="397" customFormat="1" ht="14.25" customHeight="1" x14ac:dyDescent="0.2">
      <c r="C895" s="602"/>
      <c r="D895" s="602"/>
      <c r="G895" s="603"/>
      <c r="I895" s="602"/>
      <c r="J895" s="602"/>
    </row>
    <row r="896" spans="3:10" s="397" customFormat="1" ht="14.25" customHeight="1" x14ac:dyDescent="0.2">
      <c r="C896" s="602"/>
      <c r="D896" s="602"/>
      <c r="G896" s="603"/>
      <c r="I896" s="602"/>
      <c r="J896" s="602"/>
    </row>
    <row r="897" spans="3:10" s="397" customFormat="1" ht="14.25" customHeight="1" x14ac:dyDescent="0.2">
      <c r="C897" s="602"/>
      <c r="D897" s="602"/>
      <c r="G897" s="603"/>
      <c r="I897" s="602"/>
      <c r="J897" s="602"/>
    </row>
    <row r="898" spans="3:10" s="397" customFormat="1" ht="14.25" customHeight="1" x14ac:dyDescent="0.2">
      <c r="C898" s="602"/>
      <c r="D898" s="602"/>
      <c r="G898" s="603"/>
      <c r="I898" s="602"/>
      <c r="J898" s="602"/>
    </row>
    <row r="899" spans="3:10" s="397" customFormat="1" ht="14.25" customHeight="1" x14ac:dyDescent="0.2">
      <c r="C899" s="602"/>
      <c r="D899" s="602"/>
      <c r="G899" s="603"/>
      <c r="I899" s="602"/>
      <c r="J899" s="602"/>
    </row>
    <row r="900" spans="3:10" s="397" customFormat="1" ht="14.25" customHeight="1" x14ac:dyDescent="0.2">
      <c r="C900" s="602"/>
      <c r="D900" s="602"/>
      <c r="G900" s="603"/>
      <c r="I900" s="602"/>
      <c r="J900" s="602"/>
    </row>
    <row r="901" spans="3:10" s="397" customFormat="1" ht="14.25" customHeight="1" x14ac:dyDescent="0.2">
      <c r="C901" s="602"/>
      <c r="D901" s="602"/>
      <c r="G901" s="603"/>
      <c r="I901" s="602"/>
      <c r="J901" s="602"/>
    </row>
    <row r="902" spans="3:10" s="397" customFormat="1" ht="14.25" customHeight="1" x14ac:dyDescent="0.2">
      <c r="C902" s="602"/>
      <c r="D902" s="602"/>
      <c r="G902" s="603"/>
      <c r="I902" s="602"/>
      <c r="J902" s="602"/>
    </row>
    <row r="903" spans="3:10" s="397" customFormat="1" ht="14.25" customHeight="1" x14ac:dyDescent="0.2">
      <c r="C903" s="602"/>
      <c r="D903" s="602"/>
      <c r="G903" s="603"/>
      <c r="I903" s="602"/>
      <c r="J903" s="602"/>
    </row>
    <row r="904" spans="3:10" s="397" customFormat="1" ht="14.25" customHeight="1" x14ac:dyDescent="0.2">
      <c r="C904" s="602"/>
      <c r="D904" s="602"/>
      <c r="G904" s="603"/>
      <c r="I904" s="602"/>
      <c r="J904" s="602"/>
    </row>
    <row r="905" spans="3:10" s="397" customFormat="1" ht="14.25" customHeight="1" x14ac:dyDescent="0.2">
      <c r="C905" s="602"/>
      <c r="D905" s="602"/>
      <c r="G905" s="603"/>
      <c r="I905" s="602"/>
      <c r="J905" s="602"/>
    </row>
    <row r="906" spans="3:10" s="397" customFormat="1" ht="14.25" customHeight="1" x14ac:dyDescent="0.2">
      <c r="C906" s="602"/>
      <c r="D906" s="602"/>
      <c r="G906" s="603"/>
      <c r="I906" s="602"/>
      <c r="J906" s="602"/>
    </row>
    <row r="907" spans="3:10" s="397" customFormat="1" ht="14.25" customHeight="1" x14ac:dyDescent="0.2">
      <c r="C907" s="602"/>
      <c r="D907" s="602"/>
      <c r="G907" s="603"/>
      <c r="I907" s="602"/>
      <c r="J907" s="602"/>
    </row>
    <row r="908" spans="3:10" s="397" customFormat="1" ht="14.25" customHeight="1" x14ac:dyDescent="0.2">
      <c r="C908" s="602"/>
      <c r="D908" s="602"/>
      <c r="G908" s="603"/>
      <c r="I908" s="602"/>
      <c r="J908" s="602"/>
    </row>
    <row r="909" spans="3:10" s="397" customFormat="1" ht="14.25" customHeight="1" x14ac:dyDescent="0.2">
      <c r="C909" s="602"/>
      <c r="D909" s="602"/>
      <c r="G909" s="603"/>
      <c r="I909" s="602"/>
      <c r="J909" s="602"/>
    </row>
    <row r="910" spans="3:10" s="397" customFormat="1" ht="14.25" customHeight="1" x14ac:dyDescent="0.2">
      <c r="C910" s="602"/>
      <c r="D910" s="602"/>
      <c r="G910" s="603"/>
      <c r="I910" s="602"/>
      <c r="J910" s="602"/>
    </row>
    <row r="911" spans="3:10" s="397" customFormat="1" ht="14.25" customHeight="1" x14ac:dyDescent="0.2">
      <c r="C911" s="602"/>
      <c r="D911" s="602"/>
      <c r="G911" s="603"/>
      <c r="I911" s="602"/>
      <c r="J911" s="602"/>
    </row>
    <row r="912" spans="3:10" s="397" customFormat="1" ht="14.25" customHeight="1" x14ac:dyDescent="0.2">
      <c r="C912" s="602"/>
      <c r="D912" s="602"/>
      <c r="G912" s="603"/>
      <c r="I912" s="602"/>
      <c r="J912" s="602"/>
    </row>
    <row r="913" spans="3:10" s="397" customFormat="1" ht="14.25" customHeight="1" x14ac:dyDescent="0.2">
      <c r="C913" s="602"/>
      <c r="D913" s="602"/>
      <c r="G913" s="603"/>
      <c r="I913" s="602"/>
      <c r="J913" s="602"/>
    </row>
    <row r="914" spans="3:10" s="397" customFormat="1" ht="14.25" customHeight="1" x14ac:dyDescent="0.2">
      <c r="C914" s="602"/>
      <c r="D914" s="602"/>
      <c r="G914" s="603"/>
      <c r="I914" s="602"/>
      <c r="J914" s="602"/>
    </row>
    <row r="915" spans="3:10" s="397" customFormat="1" ht="14.25" customHeight="1" x14ac:dyDescent="0.2">
      <c r="C915" s="602"/>
      <c r="D915" s="602"/>
      <c r="G915" s="603"/>
      <c r="I915" s="602"/>
      <c r="J915" s="602"/>
    </row>
    <row r="916" spans="3:10" s="397" customFormat="1" ht="14.25" customHeight="1" x14ac:dyDescent="0.2">
      <c r="C916" s="602"/>
      <c r="D916" s="602"/>
      <c r="G916" s="603"/>
      <c r="I916" s="602"/>
      <c r="J916" s="602"/>
    </row>
    <row r="917" spans="3:10" s="397" customFormat="1" ht="14.25" customHeight="1" x14ac:dyDescent="0.2">
      <c r="C917" s="602"/>
      <c r="D917" s="602"/>
      <c r="G917" s="603"/>
      <c r="I917" s="602"/>
      <c r="J917" s="602"/>
    </row>
    <row r="918" spans="3:10" s="397" customFormat="1" ht="14.25" customHeight="1" x14ac:dyDescent="0.2">
      <c r="C918" s="602"/>
      <c r="D918" s="602"/>
      <c r="G918" s="603"/>
      <c r="I918" s="602"/>
      <c r="J918" s="602"/>
    </row>
    <row r="919" spans="3:10" s="397" customFormat="1" ht="14.25" customHeight="1" x14ac:dyDescent="0.2">
      <c r="C919" s="602"/>
      <c r="D919" s="602"/>
      <c r="G919" s="603"/>
      <c r="I919" s="602"/>
      <c r="J919" s="602"/>
    </row>
    <row r="920" spans="3:10" s="397" customFormat="1" ht="14.25" customHeight="1" x14ac:dyDescent="0.2">
      <c r="C920" s="602"/>
      <c r="D920" s="602"/>
      <c r="G920" s="603"/>
      <c r="I920" s="602"/>
      <c r="J920" s="602"/>
    </row>
    <row r="921" spans="3:10" s="397" customFormat="1" ht="14.25" customHeight="1" x14ac:dyDescent="0.2">
      <c r="C921" s="602"/>
      <c r="D921" s="602"/>
      <c r="G921" s="603"/>
      <c r="I921" s="602"/>
      <c r="J921" s="602"/>
    </row>
    <row r="922" spans="3:10" s="397" customFormat="1" ht="14.25" customHeight="1" x14ac:dyDescent="0.2">
      <c r="C922" s="602"/>
      <c r="D922" s="602"/>
      <c r="G922" s="603"/>
      <c r="I922" s="602"/>
      <c r="J922" s="602"/>
    </row>
    <row r="923" spans="3:10" s="397" customFormat="1" ht="14.25" customHeight="1" x14ac:dyDescent="0.2">
      <c r="C923" s="602"/>
      <c r="D923" s="602"/>
      <c r="G923" s="603"/>
      <c r="I923" s="602"/>
      <c r="J923" s="602"/>
    </row>
    <row r="924" spans="3:10" s="397" customFormat="1" ht="14.25" customHeight="1" x14ac:dyDescent="0.2">
      <c r="C924" s="602"/>
      <c r="D924" s="602"/>
      <c r="G924" s="603"/>
      <c r="I924" s="602"/>
      <c r="J924" s="602"/>
    </row>
    <row r="925" spans="3:10" s="397" customFormat="1" ht="14.25" customHeight="1" x14ac:dyDescent="0.2">
      <c r="C925" s="602"/>
      <c r="D925" s="602"/>
      <c r="G925" s="603"/>
      <c r="I925" s="602"/>
      <c r="J925" s="602"/>
    </row>
    <row r="926" spans="3:10" s="397" customFormat="1" ht="14.25" customHeight="1" x14ac:dyDescent="0.2">
      <c r="C926" s="602"/>
      <c r="D926" s="602"/>
      <c r="G926" s="603"/>
      <c r="I926" s="602"/>
      <c r="J926" s="602"/>
    </row>
    <row r="927" spans="3:10" s="397" customFormat="1" ht="14.25" customHeight="1" x14ac:dyDescent="0.2">
      <c r="C927" s="602"/>
      <c r="D927" s="602"/>
      <c r="G927" s="603"/>
      <c r="I927" s="602"/>
      <c r="J927" s="602"/>
    </row>
    <row r="928" spans="3:10" s="397" customFormat="1" ht="14.25" customHeight="1" x14ac:dyDescent="0.2">
      <c r="C928" s="602"/>
      <c r="D928" s="602"/>
      <c r="G928" s="603"/>
      <c r="I928" s="602"/>
      <c r="J928" s="602"/>
    </row>
    <row r="929" spans="3:10" s="397" customFormat="1" ht="14.25" customHeight="1" x14ac:dyDescent="0.2">
      <c r="C929" s="602"/>
      <c r="D929" s="602"/>
      <c r="G929" s="603"/>
      <c r="I929" s="602"/>
      <c r="J929" s="602"/>
    </row>
    <row r="930" spans="3:10" s="397" customFormat="1" ht="14.25" customHeight="1" x14ac:dyDescent="0.2">
      <c r="C930" s="602"/>
      <c r="D930" s="602"/>
      <c r="G930" s="603"/>
      <c r="I930" s="602"/>
      <c r="J930" s="602"/>
    </row>
    <row r="931" spans="3:10" s="397" customFormat="1" ht="14.25" customHeight="1" x14ac:dyDescent="0.2">
      <c r="C931" s="602"/>
      <c r="D931" s="602"/>
      <c r="G931" s="603"/>
      <c r="I931" s="602"/>
      <c r="J931" s="602"/>
    </row>
    <row r="932" spans="3:10" s="397" customFormat="1" ht="14.25" customHeight="1" x14ac:dyDescent="0.2">
      <c r="C932" s="602"/>
      <c r="D932" s="602"/>
      <c r="G932" s="603"/>
      <c r="I932" s="602"/>
      <c r="J932" s="602"/>
    </row>
    <row r="933" spans="3:10" s="397" customFormat="1" ht="14.25" customHeight="1" x14ac:dyDescent="0.2">
      <c r="C933" s="602"/>
      <c r="D933" s="602"/>
      <c r="G933" s="603"/>
      <c r="I933" s="602"/>
      <c r="J933" s="602"/>
    </row>
    <row r="934" spans="3:10" s="397" customFormat="1" ht="14.25" customHeight="1" x14ac:dyDescent="0.2">
      <c r="C934" s="602"/>
      <c r="D934" s="602"/>
      <c r="G934" s="603"/>
      <c r="I934" s="602"/>
      <c r="J934" s="602"/>
    </row>
    <row r="935" spans="3:10" s="397" customFormat="1" ht="14.25" customHeight="1" x14ac:dyDescent="0.2">
      <c r="C935" s="602"/>
      <c r="D935" s="602"/>
      <c r="G935" s="603"/>
      <c r="I935" s="602"/>
      <c r="J935" s="602"/>
    </row>
    <row r="936" spans="3:10" s="397" customFormat="1" ht="14.25" customHeight="1" x14ac:dyDescent="0.2">
      <c r="C936" s="602"/>
      <c r="D936" s="602"/>
      <c r="G936" s="603"/>
      <c r="I936" s="602"/>
      <c r="J936" s="602"/>
    </row>
    <row r="937" spans="3:10" s="397" customFormat="1" ht="14.25" customHeight="1" x14ac:dyDescent="0.2">
      <c r="C937" s="602"/>
      <c r="D937" s="602"/>
      <c r="G937" s="603"/>
      <c r="I937" s="602"/>
      <c r="J937" s="602"/>
    </row>
    <row r="938" spans="3:10" s="397" customFormat="1" ht="14.25" customHeight="1" x14ac:dyDescent="0.2">
      <c r="C938" s="602"/>
      <c r="D938" s="602"/>
      <c r="G938" s="603"/>
      <c r="I938" s="602"/>
      <c r="J938" s="602"/>
    </row>
    <row r="939" spans="3:10" s="397" customFormat="1" ht="14.25" customHeight="1" x14ac:dyDescent="0.2">
      <c r="C939" s="602"/>
      <c r="D939" s="602"/>
      <c r="G939" s="603"/>
      <c r="I939" s="602"/>
      <c r="J939" s="602"/>
    </row>
    <row r="940" spans="3:10" s="397" customFormat="1" ht="14.25" customHeight="1" x14ac:dyDescent="0.2">
      <c r="C940" s="602"/>
      <c r="D940" s="602"/>
      <c r="G940" s="603"/>
      <c r="I940" s="602"/>
      <c r="J940" s="602"/>
    </row>
    <row r="941" spans="3:10" s="397" customFormat="1" ht="14.25" customHeight="1" x14ac:dyDescent="0.2">
      <c r="C941" s="602"/>
      <c r="D941" s="602"/>
      <c r="G941" s="603"/>
      <c r="I941" s="602"/>
      <c r="J941" s="602"/>
    </row>
    <row r="942" spans="3:10" s="397" customFormat="1" ht="14.25" customHeight="1" x14ac:dyDescent="0.2">
      <c r="C942" s="602"/>
      <c r="D942" s="602"/>
      <c r="G942" s="603"/>
      <c r="I942" s="602"/>
      <c r="J942" s="602"/>
    </row>
    <row r="943" spans="3:10" s="397" customFormat="1" ht="14.25" customHeight="1" x14ac:dyDescent="0.2">
      <c r="C943" s="602"/>
      <c r="D943" s="602"/>
      <c r="G943" s="603"/>
      <c r="I943" s="602"/>
      <c r="J943" s="602"/>
    </row>
    <row r="944" spans="3:10" s="397" customFormat="1" ht="14.25" customHeight="1" x14ac:dyDescent="0.2">
      <c r="C944" s="602"/>
      <c r="D944" s="602"/>
      <c r="G944" s="603"/>
      <c r="I944" s="602"/>
      <c r="J944" s="602"/>
    </row>
    <row r="945" spans="3:10" s="397" customFormat="1" ht="14.25" customHeight="1" x14ac:dyDescent="0.2">
      <c r="C945" s="602"/>
      <c r="D945" s="602"/>
      <c r="G945" s="603"/>
      <c r="I945" s="602"/>
      <c r="J945" s="602"/>
    </row>
    <row r="946" spans="3:10" s="397" customFormat="1" ht="14.25" customHeight="1" x14ac:dyDescent="0.2">
      <c r="C946" s="602"/>
      <c r="D946" s="602"/>
      <c r="G946" s="603"/>
      <c r="I946" s="602"/>
      <c r="J946" s="602"/>
    </row>
    <row r="947" spans="3:10" s="397" customFormat="1" ht="14.25" customHeight="1" x14ac:dyDescent="0.2">
      <c r="C947" s="602"/>
      <c r="D947" s="602"/>
      <c r="G947" s="603"/>
      <c r="I947" s="602"/>
      <c r="J947" s="602"/>
    </row>
    <row r="948" spans="3:10" s="397" customFormat="1" ht="14.25" customHeight="1" x14ac:dyDescent="0.2">
      <c r="C948" s="602"/>
      <c r="D948" s="602"/>
      <c r="G948" s="603"/>
      <c r="I948" s="602"/>
      <c r="J948" s="602"/>
    </row>
    <row r="949" spans="3:10" s="397" customFormat="1" ht="14.25" customHeight="1" x14ac:dyDescent="0.2">
      <c r="C949" s="602"/>
      <c r="D949" s="602"/>
      <c r="G949" s="603"/>
      <c r="I949" s="602"/>
      <c r="J949" s="602"/>
    </row>
    <row r="950" spans="3:10" s="397" customFormat="1" ht="14.25" customHeight="1" x14ac:dyDescent="0.2">
      <c r="C950" s="602"/>
      <c r="D950" s="602"/>
      <c r="G950" s="603"/>
      <c r="I950" s="602"/>
      <c r="J950" s="602"/>
    </row>
    <row r="951" spans="3:10" s="397" customFormat="1" ht="14.25" customHeight="1" x14ac:dyDescent="0.2">
      <c r="C951" s="602"/>
      <c r="D951" s="602"/>
      <c r="G951" s="603"/>
      <c r="I951" s="602"/>
      <c r="J951" s="602"/>
    </row>
    <row r="952" spans="3:10" s="397" customFormat="1" ht="14.25" customHeight="1" x14ac:dyDescent="0.2">
      <c r="C952" s="602"/>
      <c r="D952" s="602"/>
      <c r="G952" s="603"/>
      <c r="I952" s="602"/>
      <c r="J952" s="602"/>
    </row>
    <row r="953" spans="3:10" s="397" customFormat="1" ht="14.25" customHeight="1" x14ac:dyDescent="0.2">
      <c r="C953" s="602"/>
      <c r="D953" s="602"/>
      <c r="G953" s="603"/>
      <c r="I953" s="602"/>
      <c r="J953" s="602"/>
    </row>
    <row r="954" spans="3:10" s="397" customFormat="1" ht="14.25" customHeight="1" x14ac:dyDescent="0.2">
      <c r="C954" s="602"/>
      <c r="D954" s="602"/>
      <c r="G954" s="603"/>
      <c r="I954" s="602"/>
      <c r="J954" s="602"/>
    </row>
    <row r="955" spans="3:10" s="397" customFormat="1" ht="14.25" customHeight="1" x14ac:dyDescent="0.2">
      <c r="C955" s="602"/>
      <c r="D955" s="602"/>
      <c r="G955" s="603"/>
      <c r="I955" s="602"/>
      <c r="J955" s="602"/>
    </row>
    <row r="956" spans="3:10" s="397" customFormat="1" ht="14.25" customHeight="1" x14ac:dyDescent="0.2">
      <c r="C956" s="602"/>
      <c r="D956" s="602"/>
      <c r="G956" s="603"/>
      <c r="I956" s="602"/>
      <c r="J956" s="602"/>
    </row>
    <row r="957" spans="3:10" s="397" customFormat="1" ht="14.25" customHeight="1" x14ac:dyDescent="0.2">
      <c r="C957" s="602"/>
      <c r="D957" s="602"/>
      <c r="G957" s="603"/>
      <c r="I957" s="602"/>
      <c r="J957" s="602"/>
    </row>
    <row r="958" spans="3:10" s="397" customFormat="1" ht="14.25" customHeight="1" x14ac:dyDescent="0.2">
      <c r="C958" s="602"/>
      <c r="D958" s="602"/>
      <c r="G958" s="603"/>
      <c r="I958" s="602"/>
      <c r="J958" s="602"/>
    </row>
    <row r="959" spans="3:10" s="397" customFormat="1" ht="14.25" customHeight="1" x14ac:dyDescent="0.2">
      <c r="C959" s="602"/>
      <c r="D959" s="602"/>
      <c r="G959" s="603"/>
      <c r="I959" s="602"/>
      <c r="J959" s="602"/>
    </row>
    <row r="960" spans="3:10" s="397" customFormat="1" ht="14.25" customHeight="1" x14ac:dyDescent="0.2">
      <c r="C960" s="602"/>
      <c r="D960" s="602"/>
      <c r="G960" s="603"/>
      <c r="I960" s="602"/>
      <c r="J960" s="602"/>
    </row>
    <row r="961" spans="3:10" s="397" customFormat="1" ht="14.25" customHeight="1" x14ac:dyDescent="0.2">
      <c r="C961" s="602"/>
      <c r="D961" s="602"/>
      <c r="G961" s="603"/>
      <c r="I961" s="602"/>
      <c r="J961" s="602"/>
    </row>
    <row r="962" spans="3:10" s="397" customFormat="1" ht="14.25" customHeight="1" x14ac:dyDescent="0.2">
      <c r="C962" s="602"/>
      <c r="D962" s="602"/>
      <c r="G962" s="603"/>
      <c r="I962" s="602"/>
      <c r="J962" s="602"/>
    </row>
    <row r="963" spans="3:10" s="397" customFormat="1" ht="14.25" customHeight="1" x14ac:dyDescent="0.2">
      <c r="C963" s="602"/>
      <c r="D963" s="602"/>
      <c r="G963" s="603"/>
      <c r="I963" s="602"/>
      <c r="J963" s="602"/>
    </row>
    <row r="964" spans="3:10" s="397" customFormat="1" ht="14.25" customHeight="1" x14ac:dyDescent="0.2">
      <c r="C964" s="602"/>
      <c r="D964" s="602"/>
      <c r="G964" s="603"/>
      <c r="I964" s="602"/>
      <c r="J964" s="602"/>
    </row>
    <row r="965" spans="3:10" s="397" customFormat="1" ht="14.25" customHeight="1" x14ac:dyDescent="0.2">
      <c r="C965" s="602"/>
      <c r="D965" s="602"/>
      <c r="G965" s="603"/>
      <c r="I965" s="602"/>
      <c r="J965" s="602"/>
    </row>
    <row r="966" spans="3:10" s="397" customFormat="1" ht="14.25" customHeight="1" x14ac:dyDescent="0.2">
      <c r="C966" s="602"/>
      <c r="D966" s="602"/>
      <c r="G966" s="603"/>
      <c r="I966" s="602"/>
      <c r="J966" s="602"/>
    </row>
    <row r="967" spans="3:10" s="397" customFormat="1" ht="14.25" customHeight="1" x14ac:dyDescent="0.2">
      <c r="C967" s="602"/>
      <c r="D967" s="602"/>
      <c r="G967" s="603"/>
      <c r="I967" s="602"/>
      <c r="J967" s="602"/>
    </row>
    <row r="968" spans="3:10" s="397" customFormat="1" ht="14.25" customHeight="1" x14ac:dyDescent="0.2">
      <c r="C968" s="602"/>
      <c r="D968" s="602"/>
      <c r="G968" s="603"/>
      <c r="I968" s="602"/>
      <c r="J968" s="602"/>
    </row>
    <row r="969" spans="3:10" s="397" customFormat="1" ht="14.25" customHeight="1" x14ac:dyDescent="0.2">
      <c r="C969" s="602"/>
      <c r="D969" s="602"/>
      <c r="G969" s="603"/>
      <c r="I969" s="602"/>
      <c r="J969" s="602"/>
    </row>
    <row r="970" spans="3:10" s="397" customFormat="1" ht="14.25" customHeight="1" x14ac:dyDescent="0.2">
      <c r="C970" s="602"/>
      <c r="D970" s="602"/>
      <c r="G970" s="603"/>
      <c r="I970" s="602"/>
      <c r="J970" s="602"/>
    </row>
    <row r="971" spans="3:10" s="397" customFormat="1" ht="14.25" customHeight="1" x14ac:dyDescent="0.2">
      <c r="C971" s="602"/>
      <c r="D971" s="602"/>
      <c r="G971" s="603"/>
      <c r="I971" s="602"/>
      <c r="J971" s="602"/>
    </row>
    <row r="972" spans="3:10" s="397" customFormat="1" ht="14.25" customHeight="1" x14ac:dyDescent="0.2">
      <c r="C972" s="602"/>
      <c r="D972" s="602"/>
      <c r="G972" s="603"/>
      <c r="I972" s="602"/>
      <c r="J972" s="602"/>
    </row>
    <row r="973" spans="3:10" s="397" customFormat="1" ht="14.25" customHeight="1" x14ac:dyDescent="0.2">
      <c r="C973" s="602"/>
      <c r="D973" s="602"/>
      <c r="G973" s="603"/>
      <c r="I973" s="602"/>
      <c r="J973" s="602"/>
    </row>
    <row r="974" spans="3:10" s="397" customFormat="1" ht="14.25" customHeight="1" x14ac:dyDescent="0.2">
      <c r="C974" s="602"/>
      <c r="D974" s="602"/>
      <c r="G974" s="603"/>
      <c r="I974" s="602"/>
      <c r="J974" s="602"/>
    </row>
    <row r="975" spans="3:10" s="397" customFormat="1" ht="14.25" customHeight="1" x14ac:dyDescent="0.2">
      <c r="C975" s="602"/>
      <c r="D975" s="602"/>
      <c r="G975" s="603"/>
      <c r="I975" s="602"/>
      <c r="J975" s="602"/>
    </row>
    <row r="976" spans="3:10" s="397" customFormat="1" ht="14.25" customHeight="1" x14ac:dyDescent="0.2">
      <c r="C976" s="602"/>
      <c r="D976" s="602"/>
      <c r="G976" s="603"/>
      <c r="I976" s="602"/>
      <c r="J976" s="602"/>
    </row>
    <row r="977" spans="3:10" s="397" customFormat="1" ht="14.25" customHeight="1" x14ac:dyDescent="0.2">
      <c r="C977" s="602"/>
      <c r="D977" s="602"/>
      <c r="G977" s="603"/>
      <c r="I977" s="602"/>
      <c r="J977" s="602"/>
    </row>
    <row r="978" spans="3:10" s="397" customFormat="1" ht="14.25" customHeight="1" x14ac:dyDescent="0.2">
      <c r="C978" s="602"/>
      <c r="D978" s="602"/>
      <c r="G978" s="603"/>
      <c r="I978" s="602"/>
      <c r="J978" s="602"/>
    </row>
    <row r="979" spans="3:10" s="397" customFormat="1" ht="14.25" customHeight="1" x14ac:dyDescent="0.2">
      <c r="C979" s="602"/>
      <c r="D979" s="602"/>
      <c r="G979" s="603"/>
      <c r="I979" s="602"/>
      <c r="J979" s="602"/>
    </row>
    <row r="980" spans="3:10" s="397" customFormat="1" ht="14.25" customHeight="1" x14ac:dyDescent="0.2">
      <c r="C980" s="602"/>
      <c r="D980" s="602"/>
      <c r="G980" s="603"/>
      <c r="I980" s="602"/>
      <c r="J980" s="602"/>
    </row>
    <row r="981" spans="3:10" s="397" customFormat="1" ht="14.25" customHeight="1" x14ac:dyDescent="0.2">
      <c r="C981" s="602"/>
      <c r="D981" s="602"/>
      <c r="G981" s="603"/>
      <c r="I981" s="602"/>
      <c r="J981" s="602"/>
    </row>
    <row r="982" spans="3:10" s="397" customFormat="1" ht="14.25" customHeight="1" x14ac:dyDescent="0.2">
      <c r="C982" s="602"/>
      <c r="D982" s="602"/>
      <c r="G982" s="603"/>
      <c r="I982" s="602"/>
      <c r="J982" s="602"/>
    </row>
    <row r="983" spans="3:10" s="397" customFormat="1" ht="14.25" customHeight="1" x14ac:dyDescent="0.2">
      <c r="C983" s="602"/>
      <c r="D983" s="602"/>
      <c r="G983" s="603"/>
      <c r="I983" s="602"/>
      <c r="J983" s="602"/>
    </row>
    <row r="984" spans="3:10" s="397" customFormat="1" ht="14.25" customHeight="1" x14ac:dyDescent="0.2">
      <c r="C984" s="602"/>
      <c r="D984" s="602"/>
      <c r="G984" s="603"/>
      <c r="I984" s="602"/>
      <c r="J984" s="602"/>
    </row>
    <row r="985" spans="3:10" s="397" customFormat="1" ht="14.25" customHeight="1" x14ac:dyDescent="0.2">
      <c r="C985" s="602"/>
      <c r="D985" s="602"/>
      <c r="G985" s="603"/>
      <c r="I985" s="602"/>
      <c r="J985" s="602"/>
    </row>
    <row r="986" spans="3:10" s="397" customFormat="1" ht="14.25" customHeight="1" x14ac:dyDescent="0.2">
      <c r="C986" s="602"/>
      <c r="D986" s="602"/>
      <c r="G986" s="603"/>
      <c r="I986" s="602"/>
      <c r="J986" s="602"/>
    </row>
    <row r="987" spans="3:10" s="397" customFormat="1" ht="14.25" customHeight="1" x14ac:dyDescent="0.2">
      <c r="C987" s="602"/>
      <c r="D987" s="602"/>
      <c r="G987" s="603"/>
      <c r="I987" s="602"/>
      <c r="J987" s="602"/>
    </row>
    <row r="988" spans="3:10" s="397" customFormat="1" ht="14.25" customHeight="1" x14ac:dyDescent="0.2">
      <c r="C988" s="602"/>
      <c r="D988" s="602"/>
      <c r="G988" s="603"/>
      <c r="I988" s="602"/>
      <c r="J988" s="602"/>
    </row>
    <row r="989" spans="3:10" s="397" customFormat="1" ht="14.25" customHeight="1" x14ac:dyDescent="0.2">
      <c r="C989" s="602"/>
      <c r="D989" s="602"/>
      <c r="G989" s="603"/>
      <c r="I989" s="602"/>
      <c r="J989" s="602"/>
    </row>
    <row r="990" spans="3:10" s="397" customFormat="1" ht="14.25" customHeight="1" x14ac:dyDescent="0.2">
      <c r="C990" s="602"/>
      <c r="D990" s="602"/>
      <c r="G990" s="603"/>
      <c r="I990" s="602"/>
      <c r="J990" s="602"/>
    </row>
    <row r="991" spans="3:10" s="397" customFormat="1" ht="14.25" customHeight="1" x14ac:dyDescent="0.2">
      <c r="C991" s="602"/>
      <c r="D991" s="602"/>
      <c r="G991" s="603"/>
      <c r="I991" s="602"/>
      <c r="J991" s="602"/>
    </row>
    <row r="992" spans="3:10" s="397" customFormat="1" ht="14.25" customHeight="1" x14ac:dyDescent="0.2">
      <c r="C992" s="602"/>
      <c r="D992" s="602"/>
      <c r="G992" s="603"/>
      <c r="I992" s="602"/>
      <c r="J992" s="602"/>
    </row>
    <row r="993" spans="3:10" s="397" customFormat="1" ht="14.25" customHeight="1" x14ac:dyDescent="0.2">
      <c r="C993" s="602"/>
      <c r="D993" s="602"/>
      <c r="G993" s="603"/>
      <c r="I993" s="602"/>
      <c r="J993" s="602"/>
    </row>
    <row r="994" spans="3:10" s="397" customFormat="1" ht="14.25" customHeight="1" x14ac:dyDescent="0.2">
      <c r="C994" s="602"/>
      <c r="D994" s="602"/>
      <c r="G994" s="603"/>
      <c r="I994" s="602"/>
      <c r="J994" s="602"/>
    </row>
    <row r="995" spans="3:10" s="397" customFormat="1" ht="14.25" customHeight="1" x14ac:dyDescent="0.2">
      <c r="C995" s="602"/>
      <c r="D995" s="602"/>
      <c r="G995" s="603"/>
      <c r="I995" s="602"/>
      <c r="J995" s="602"/>
    </row>
    <row r="996" spans="3:10" s="397" customFormat="1" ht="14.25" customHeight="1" x14ac:dyDescent="0.2">
      <c r="C996" s="602"/>
      <c r="D996" s="602"/>
      <c r="G996" s="603"/>
      <c r="I996" s="602"/>
      <c r="J996" s="602"/>
    </row>
    <row r="997" spans="3:10" s="397" customFormat="1" ht="14.25" customHeight="1" x14ac:dyDescent="0.2">
      <c r="C997" s="602"/>
      <c r="D997" s="602"/>
      <c r="G997" s="603"/>
      <c r="I997" s="602"/>
      <c r="J997" s="602"/>
    </row>
    <row r="998" spans="3:10" s="397" customFormat="1" ht="14.25" customHeight="1" x14ac:dyDescent="0.2">
      <c r="C998" s="602"/>
      <c r="D998" s="602"/>
      <c r="G998" s="603"/>
      <c r="I998" s="602"/>
      <c r="J998" s="602"/>
    </row>
    <row r="999" spans="3:10" s="397" customFormat="1" ht="14.25" customHeight="1" x14ac:dyDescent="0.2">
      <c r="C999" s="602"/>
      <c r="D999" s="602"/>
      <c r="G999" s="603"/>
      <c r="I999" s="602"/>
      <c r="J999" s="602"/>
    </row>
    <row r="1000" spans="3:10" s="397" customFormat="1" ht="14.25" customHeight="1" x14ac:dyDescent="0.2">
      <c r="C1000" s="602"/>
      <c r="D1000" s="602"/>
      <c r="G1000" s="603"/>
      <c r="I1000" s="602"/>
      <c r="J1000" s="602"/>
    </row>
    <row r="1001" spans="3:10" s="397" customFormat="1" ht="14.25" customHeight="1" x14ac:dyDescent="0.2">
      <c r="C1001" s="602"/>
      <c r="D1001" s="602"/>
      <c r="G1001" s="603"/>
      <c r="I1001" s="602"/>
      <c r="J1001" s="602"/>
    </row>
    <row r="1002" spans="3:10" s="397" customFormat="1" ht="14.25" customHeight="1" x14ac:dyDescent="0.2">
      <c r="C1002" s="602"/>
      <c r="D1002" s="602"/>
      <c r="G1002" s="603"/>
      <c r="I1002" s="602"/>
      <c r="J1002" s="602"/>
    </row>
    <row r="1003" spans="3:10" s="397" customFormat="1" ht="14.25" customHeight="1" x14ac:dyDescent="0.2">
      <c r="C1003" s="602"/>
      <c r="D1003" s="602"/>
      <c r="G1003" s="603"/>
      <c r="I1003" s="602"/>
      <c r="J1003" s="602"/>
    </row>
    <row r="1004" spans="3:10" s="397" customFormat="1" ht="14.25" customHeight="1" x14ac:dyDescent="0.2">
      <c r="C1004" s="602"/>
      <c r="D1004" s="602"/>
      <c r="G1004" s="603"/>
      <c r="I1004" s="602"/>
      <c r="J1004" s="602"/>
    </row>
    <row r="1005" spans="3:10" s="397" customFormat="1" ht="14.25" customHeight="1" x14ac:dyDescent="0.2">
      <c r="C1005" s="602"/>
      <c r="D1005" s="602"/>
      <c r="G1005" s="603"/>
      <c r="I1005" s="602"/>
      <c r="J1005" s="602"/>
    </row>
    <row r="1006" spans="3:10" s="397" customFormat="1" ht="14.25" customHeight="1" x14ac:dyDescent="0.2">
      <c r="C1006" s="602"/>
      <c r="D1006" s="602"/>
      <c r="G1006" s="603"/>
      <c r="I1006" s="602"/>
      <c r="J1006" s="602"/>
    </row>
    <row r="1007" spans="3:10" s="397" customFormat="1" ht="14.25" customHeight="1" x14ac:dyDescent="0.2">
      <c r="C1007" s="602"/>
      <c r="D1007" s="602"/>
      <c r="G1007" s="603"/>
      <c r="I1007" s="602"/>
      <c r="J1007" s="602"/>
    </row>
    <row r="1008" spans="3:10" s="397" customFormat="1" ht="14.25" customHeight="1" x14ac:dyDescent="0.2">
      <c r="C1008" s="602"/>
      <c r="D1008" s="602"/>
      <c r="G1008" s="603"/>
      <c r="I1008" s="602"/>
      <c r="J1008" s="602"/>
    </row>
    <row r="1009" spans="3:10" s="397" customFormat="1" ht="14.25" customHeight="1" x14ac:dyDescent="0.2">
      <c r="C1009" s="602"/>
      <c r="D1009" s="602"/>
      <c r="G1009" s="603"/>
      <c r="I1009" s="602"/>
      <c r="J1009" s="602"/>
    </row>
    <row r="1010" spans="3:10" s="397" customFormat="1" ht="14.25" customHeight="1" x14ac:dyDescent="0.2">
      <c r="C1010" s="602"/>
      <c r="D1010" s="602"/>
      <c r="G1010" s="603"/>
      <c r="I1010" s="602"/>
      <c r="J1010" s="602"/>
    </row>
    <row r="1011" spans="3:10" s="397" customFormat="1" ht="14.25" customHeight="1" x14ac:dyDescent="0.2">
      <c r="C1011" s="602"/>
      <c r="D1011" s="602"/>
      <c r="G1011" s="603"/>
      <c r="I1011" s="602"/>
      <c r="J1011" s="602"/>
    </row>
    <row r="1012" spans="3:10" s="397" customFormat="1" ht="14.25" customHeight="1" x14ac:dyDescent="0.2">
      <c r="C1012" s="602"/>
      <c r="D1012" s="602"/>
      <c r="G1012" s="603"/>
      <c r="I1012" s="602"/>
      <c r="J1012" s="602"/>
    </row>
    <row r="1013" spans="3:10" s="397" customFormat="1" ht="14.25" customHeight="1" x14ac:dyDescent="0.2">
      <c r="C1013" s="602"/>
      <c r="D1013" s="602"/>
      <c r="G1013" s="603"/>
      <c r="I1013" s="602"/>
      <c r="J1013" s="602"/>
    </row>
    <row r="1014" spans="3:10" s="397" customFormat="1" ht="14.25" customHeight="1" x14ac:dyDescent="0.2">
      <c r="C1014" s="602"/>
      <c r="D1014" s="602"/>
      <c r="G1014" s="603"/>
      <c r="I1014" s="602"/>
      <c r="J1014" s="602"/>
    </row>
    <row r="1015" spans="3:10" s="397" customFormat="1" ht="14.25" customHeight="1" x14ac:dyDescent="0.2">
      <c r="C1015" s="602"/>
      <c r="D1015" s="602"/>
      <c r="G1015" s="603"/>
      <c r="I1015" s="602"/>
      <c r="J1015" s="602"/>
    </row>
    <row r="1016" spans="3:10" s="397" customFormat="1" ht="14.25" customHeight="1" x14ac:dyDescent="0.2">
      <c r="C1016" s="602"/>
      <c r="D1016" s="602"/>
      <c r="G1016" s="603"/>
      <c r="I1016" s="602"/>
      <c r="J1016" s="602"/>
    </row>
    <row r="1017" spans="3:10" s="397" customFormat="1" ht="14.25" customHeight="1" x14ac:dyDescent="0.2">
      <c r="C1017" s="602"/>
      <c r="D1017" s="602"/>
      <c r="G1017" s="603"/>
      <c r="I1017" s="602"/>
      <c r="J1017" s="602"/>
    </row>
    <row r="1018" spans="3:10" s="397" customFormat="1" ht="14.25" customHeight="1" x14ac:dyDescent="0.2">
      <c r="C1018" s="602"/>
      <c r="D1018" s="602"/>
      <c r="G1018" s="603"/>
      <c r="I1018" s="602"/>
      <c r="J1018" s="602"/>
    </row>
    <row r="1019" spans="3:10" s="397" customFormat="1" ht="14.25" customHeight="1" x14ac:dyDescent="0.2">
      <c r="C1019" s="602"/>
      <c r="D1019" s="602"/>
      <c r="G1019" s="603"/>
      <c r="I1019" s="602"/>
      <c r="J1019" s="602"/>
    </row>
    <row r="1020" spans="3:10" s="397" customFormat="1" ht="14.25" customHeight="1" x14ac:dyDescent="0.2">
      <c r="C1020" s="602"/>
      <c r="D1020" s="602"/>
      <c r="G1020" s="603"/>
      <c r="I1020" s="602"/>
      <c r="J1020" s="602"/>
    </row>
    <row r="1021" spans="3:10" s="397" customFormat="1" ht="14.25" customHeight="1" x14ac:dyDescent="0.2">
      <c r="C1021" s="602"/>
      <c r="D1021" s="602"/>
      <c r="G1021" s="603"/>
      <c r="I1021" s="602"/>
      <c r="J1021" s="602"/>
    </row>
    <row r="1022" spans="3:10" s="397" customFormat="1" ht="14.25" customHeight="1" x14ac:dyDescent="0.2">
      <c r="C1022" s="602"/>
      <c r="D1022" s="602"/>
      <c r="G1022" s="603"/>
      <c r="I1022" s="602"/>
      <c r="J1022" s="602"/>
    </row>
    <row r="1023" spans="3:10" s="397" customFormat="1" ht="14.25" customHeight="1" x14ac:dyDescent="0.2">
      <c r="C1023" s="602"/>
      <c r="D1023" s="602"/>
      <c r="G1023" s="603"/>
      <c r="I1023" s="602"/>
      <c r="J1023" s="602"/>
    </row>
    <row r="1024" spans="3:10" s="397" customFormat="1" ht="14.25" customHeight="1" x14ac:dyDescent="0.2">
      <c r="C1024" s="602"/>
      <c r="D1024" s="602"/>
      <c r="G1024" s="603"/>
      <c r="I1024" s="602"/>
      <c r="J1024" s="602"/>
    </row>
    <row r="1025" spans="3:10" s="397" customFormat="1" ht="14.25" customHeight="1" x14ac:dyDescent="0.2">
      <c r="C1025" s="602"/>
      <c r="D1025" s="602"/>
      <c r="G1025" s="603"/>
      <c r="I1025" s="602"/>
      <c r="J1025" s="602"/>
    </row>
    <row r="1026" spans="3:10" s="397" customFormat="1" ht="14.25" customHeight="1" x14ac:dyDescent="0.2">
      <c r="C1026" s="602"/>
      <c r="D1026" s="602"/>
      <c r="G1026" s="603"/>
      <c r="I1026" s="602"/>
      <c r="J1026" s="602"/>
    </row>
    <row r="1027" spans="3:10" s="397" customFormat="1" ht="14.25" customHeight="1" x14ac:dyDescent="0.2">
      <c r="C1027" s="602"/>
      <c r="D1027" s="602"/>
      <c r="G1027" s="603"/>
      <c r="I1027" s="602"/>
      <c r="J1027" s="602"/>
    </row>
    <row r="1028" spans="3:10" s="397" customFormat="1" ht="14.25" customHeight="1" x14ac:dyDescent="0.2">
      <c r="C1028" s="602"/>
      <c r="D1028" s="602"/>
      <c r="G1028" s="603"/>
      <c r="I1028" s="602"/>
      <c r="J1028" s="602"/>
    </row>
    <row r="1029" spans="3:10" s="397" customFormat="1" ht="14.25" customHeight="1" x14ac:dyDescent="0.2">
      <c r="C1029" s="602"/>
      <c r="D1029" s="602"/>
      <c r="G1029" s="603"/>
      <c r="I1029" s="602"/>
      <c r="J1029" s="602"/>
    </row>
    <row r="1030" spans="3:10" s="397" customFormat="1" ht="14.25" customHeight="1" x14ac:dyDescent="0.2">
      <c r="C1030" s="602"/>
      <c r="D1030" s="602"/>
      <c r="G1030" s="603"/>
      <c r="I1030" s="602"/>
      <c r="J1030" s="602"/>
    </row>
    <row r="1031" spans="3:10" s="397" customFormat="1" ht="14.25" customHeight="1" x14ac:dyDescent="0.2">
      <c r="C1031" s="602"/>
      <c r="D1031" s="602"/>
      <c r="G1031" s="603"/>
      <c r="I1031" s="602"/>
      <c r="J1031" s="602"/>
    </row>
    <row r="1032" spans="3:10" s="397" customFormat="1" ht="14.25" customHeight="1" x14ac:dyDescent="0.2">
      <c r="C1032" s="602"/>
      <c r="D1032" s="602"/>
      <c r="G1032" s="603"/>
      <c r="I1032" s="602"/>
      <c r="J1032" s="602"/>
    </row>
    <row r="1033" spans="3:10" s="397" customFormat="1" ht="14.25" customHeight="1" x14ac:dyDescent="0.2">
      <c r="C1033" s="602"/>
      <c r="D1033" s="602"/>
      <c r="G1033" s="603"/>
      <c r="I1033" s="602"/>
      <c r="J1033" s="602"/>
    </row>
    <row r="1034" spans="3:10" s="397" customFormat="1" ht="14.25" customHeight="1" x14ac:dyDescent="0.2">
      <c r="C1034" s="602"/>
      <c r="D1034" s="602"/>
      <c r="G1034" s="603"/>
      <c r="I1034" s="602"/>
      <c r="J1034" s="602"/>
    </row>
    <row r="1035" spans="3:10" s="397" customFormat="1" ht="14.25" customHeight="1" x14ac:dyDescent="0.2">
      <c r="C1035" s="602"/>
      <c r="D1035" s="602"/>
      <c r="G1035" s="603"/>
      <c r="I1035" s="602"/>
      <c r="J1035" s="602"/>
    </row>
    <row r="1036" spans="3:10" s="397" customFormat="1" ht="14.25" customHeight="1" x14ac:dyDescent="0.2">
      <c r="C1036" s="602"/>
      <c r="D1036" s="602"/>
      <c r="G1036" s="603"/>
      <c r="I1036" s="602"/>
      <c r="J1036" s="602"/>
    </row>
    <row r="1037" spans="3:10" s="397" customFormat="1" ht="14.25" customHeight="1" x14ac:dyDescent="0.2">
      <c r="C1037" s="602"/>
      <c r="D1037" s="602"/>
      <c r="G1037" s="603"/>
      <c r="I1037" s="602"/>
      <c r="J1037" s="602"/>
    </row>
    <row r="1038" spans="3:10" s="397" customFormat="1" ht="14.25" customHeight="1" x14ac:dyDescent="0.2">
      <c r="C1038" s="602"/>
      <c r="D1038" s="602"/>
      <c r="G1038" s="603"/>
      <c r="I1038" s="602"/>
      <c r="J1038" s="602"/>
    </row>
    <row r="1039" spans="3:10" s="397" customFormat="1" ht="14.25" customHeight="1" x14ac:dyDescent="0.2">
      <c r="C1039" s="602"/>
      <c r="D1039" s="602"/>
      <c r="G1039" s="603"/>
      <c r="I1039" s="602"/>
      <c r="J1039" s="602"/>
    </row>
    <row r="1040" spans="3:10" s="397" customFormat="1" ht="14.25" customHeight="1" x14ac:dyDescent="0.2">
      <c r="C1040" s="602"/>
      <c r="D1040" s="602"/>
      <c r="G1040" s="603"/>
      <c r="I1040" s="602"/>
      <c r="J1040" s="602"/>
    </row>
    <row r="1041" spans="3:10" s="397" customFormat="1" ht="14.25" customHeight="1" x14ac:dyDescent="0.2">
      <c r="C1041" s="602"/>
      <c r="D1041" s="602"/>
      <c r="G1041" s="603"/>
      <c r="I1041" s="602"/>
      <c r="J1041" s="602"/>
    </row>
    <row r="1042" spans="3:10" s="397" customFormat="1" ht="14.25" customHeight="1" x14ac:dyDescent="0.2">
      <c r="C1042" s="602"/>
      <c r="D1042" s="602"/>
      <c r="G1042" s="603"/>
      <c r="I1042" s="602"/>
      <c r="J1042" s="602"/>
    </row>
    <row r="1043" spans="3:10" s="397" customFormat="1" ht="14.25" customHeight="1" x14ac:dyDescent="0.2">
      <c r="C1043" s="602"/>
      <c r="D1043" s="602"/>
      <c r="G1043" s="603"/>
      <c r="I1043" s="602"/>
      <c r="J1043" s="602"/>
    </row>
    <row r="1044" spans="3:10" s="397" customFormat="1" ht="14.25" customHeight="1" x14ac:dyDescent="0.2">
      <c r="C1044" s="602"/>
      <c r="D1044" s="602"/>
      <c r="G1044" s="603"/>
      <c r="I1044" s="602"/>
      <c r="J1044" s="602"/>
    </row>
    <row r="1045" spans="3:10" s="397" customFormat="1" ht="14.25" customHeight="1" x14ac:dyDescent="0.2">
      <c r="C1045" s="602"/>
      <c r="D1045" s="602"/>
      <c r="G1045" s="603"/>
      <c r="I1045" s="602"/>
      <c r="J1045" s="602"/>
    </row>
    <row r="1046" spans="3:10" s="397" customFormat="1" ht="14.25" customHeight="1" x14ac:dyDescent="0.2">
      <c r="C1046" s="602"/>
      <c r="D1046" s="602"/>
      <c r="G1046" s="603"/>
      <c r="I1046" s="602"/>
      <c r="J1046" s="602"/>
    </row>
    <row r="1047" spans="3:10" s="397" customFormat="1" ht="14.25" customHeight="1" x14ac:dyDescent="0.2">
      <c r="C1047" s="602"/>
      <c r="D1047" s="602"/>
      <c r="G1047" s="603"/>
      <c r="I1047" s="602"/>
      <c r="J1047" s="602"/>
    </row>
    <row r="1048" spans="3:10" s="397" customFormat="1" ht="14.25" customHeight="1" x14ac:dyDescent="0.2">
      <c r="C1048" s="602"/>
      <c r="D1048" s="602"/>
      <c r="G1048" s="603"/>
      <c r="I1048" s="602"/>
      <c r="J1048" s="602"/>
    </row>
    <row r="1049" spans="3:10" s="397" customFormat="1" ht="14.25" customHeight="1" x14ac:dyDescent="0.2">
      <c r="C1049" s="602"/>
      <c r="D1049" s="602"/>
      <c r="G1049" s="603"/>
      <c r="I1049" s="602"/>
      <c r="J1049" s="602"/>
    </row>
    <row r="1050" spans="3:10" s="397" customFormat="1" ht="14.25" customHeight="1" x14ac:dyDescent="0.2">
      <c r="C1050" s="602"/>
      <c r="D1050" s="602"/>
      <c r="G1050" s="603"/>
      <c r="I1050" s="602"/>
      <c r="J1050" s="602"/>
    </row>
    <row r="1051" spans="3:10" s="397" customFormat="1" ht="14.25" customHeight="1" x14ac:dyDescent="0.2">
      <c r="C1051" s="602"/>
      <c r="D1051" s="602"/>
      <c r="G1051" s="603"/>
      <c r="I1051" s="602"/>
      <c r="J1051" s="602"/>
    </row>
    <row r="1052" spans="3:10" s="397" customFormat="1" ht="14.25" customHeight="1" x14ac:dyDescent="0.2">
      <c r="C1052" s="602"/>
      <c r="D1052" s="602"/>
      <c r="G1052" s="603"/>
      <c r="I1052" s="602"/>
      <c r="J1052" s="602"/>
    </row>
    <row r="1053" spans="3:10" s="397" customFormat="1" ht="14.25" customHeight="1" x14ac:dyDescent="0.2">
      <c r="C1053" s="602"/>
      <c r="D1053" s="602"/>
      <c r="G1053" s="603"/>
      <c r="I1053" s="602"/>
      <c r="J1053" s="602"/>
    </row>
    <row r="1054" spans="3:10" s="397" customFormat="1" ht="14.25" customHeight="1" x14ac:dyDescent="0.2">
      <c r="C1054" s="602"/>
      <c r="D1054" s="602"/>
      <c r="G1054" s="603"/>
      <c r="I1054" s="602"/>
      <c r="J1054" s="602"/>
    </row>
    <row r="1055" spans="3:10" s="397" customFormat="1" ht="14.25" customHeight="1" x14ac:dyDescent="0.2">
      <c r="C1055" s="602"/>
      <c r="D1055" s="602"/>
      <c r="G1055" s="603"/>
      <c r="I1055" s="602"/>
      <c r="J1055" s="602"/>
    </row>
    <row r="1056" spans="3:10" s="397" customFormat="1" ht="14.25" customHeight="1" x14ac:dyDescent="0.2">
      <c r="C1056" s="602"/>
      <c r="D1056" s="602"/>
      <c r="G1056" s="603"/>
      <c r="I1056" s="602"/>
      <c r="J1056" s="602"/>
    </row>
    <row r="1057" spans="3:10" s="397" customFormat="1" ht="14.25" customHeight="1" x14ac:dyDescent="0.2">
      <c r="C1057" s="602"/>
      <c r="D1057" s="602"/>
      <c r="G1057" s="603"/>
      <c r="I1057" s="602"/>
      <c r="J1057" s="602"/>
    </row>
    <row r="1058" spans="3:10" s="397" customFormat="1" ht="14.25" customHeight="1" x14ac:dyDescent="0.2">
      <c r="C1058" s="602"/>
      <c r="D1058" s="602"/>
      <c r="G1058" s="603"/>
      <c r="I1058" s="602"/>
      <c r="J1058" s="602"/>
    </row>
    <row r="1059" spans="3:10" s="397" customFormat="1" ht="14.25" customHeight="1" x14ac:dyDescent="0.2">
      <c r="C1059" s="602"/>
      <c r="D1059" s="602"/>
      <c r="G1059" s="603"/>
      <c r="I1059" s="602"/>
      <c r="J1059" s="602"/>
    </row>
    <row r="1060" spans="3:10" s="397" customFormat="1" ht="14.25" customHeight="1" x14ac:dyDescent="0.2">
      <c r="C1060" s="602"/>
      <c r="D1060" s="602"/>
      <c r="G1060" s="603"/>
      <c r="I1060" s="602"/>
      <c r="J1060" s="602"/>
    </row>
    <row r="1061" spans="3:10" s="397" customFormat="1" ht="14.25" customHeight="1" x14ac:dyDescent="0.2">
      <c r="C1061" s="602"/>
      <c r="D1061" s="602"/>
      <c r="G1061" s="603"/>
      <c r="I1061" s="602"/>
      <c r="J1061" s="602"/>
    </row>
    <row r="1062" spans="3:10" s="397" customFormat="1" ht="14.25" customHeight="1" x14ac:dyDescent="0.2">
      <c r="C1062" s="602"/>
      <c r="D1062" s="602"/>
      <c r="G1062" s="603"/>
      <c r="I1062" s="602"/>
      <c r="J1062" s="602"/>
    </row>
    <row r="1063" spans="3:10" s="397" customFormat="1" ht="14.25" customHeight="1" x14ac:dyDescent="0.2">
      <c r="C1063" s="602"/>
      <c r="D1063" s="602"/>
      <c r="G1063" s="603"/>
      <c r="I1063" s="602"/>
      <c r="J1063" s="602"/>
    </row>
    <row r="1064" spans="3:10" s="397" customFormat="1" ht="14.25" customHeight="1" x14ac:dyDescent="0.2">
      <c r="C1064" s="602"/>
      <c r="D1064" s="602"/>
      <c r="G1064" s="603"/>
      <c r="I1064" s="602"/>
      <c r="J1064" s="602"/>
    </row>
    <row r="1065" spans="3:10" s="397" customFormat="1" ht="14.25" customHeight="1" x14ac:dyDescent="0.2">
      <c r="C1065" s="602"/>
      <c r="D1065" s="602"/>
      <c r="G1065" s="603"/>
      <c r="I1065" s="602"/>
      <c r="J1065" s="602"/>
    </row>
    <row r="1066" spans="3:10" s="397" customFormat="1" ht="14.25" customHeight="1" x14ac:dyDescent="0.2">
      <c r="C1066" s="602"/>
      <c r="D1066" s="602"/>
      <c r="G1066" s="603"/>
      <c r="I1066" s="602"/>
      <c r="J1066" s="602"/>
    </row>
    <row r="1067" spans="3:10" s="397" customFormat="1" ht="14.25" customHeight="1" x14ac:dyDescent="0.2">
      <c r="C1067" s="602"/>
      <c r="D1067" s="602"/>
      <c r="G1067" s="603"/>
      <c r="I1067" s="602"/>
      <c r="J1067" s="602"/>
    </row>
    <row r="1068" spans="3:10" s="397" customFormat="1" ht="14.25" customHeight="1" x14ac:dyDescent="0.2">
      <c r="C1068" s="602"/>
      <c r="D1068" s="602"/>
      <c r="G1068" s="603"/>
      <c r="I1068" s="602"/>
      <c r="J1068" s="602"/>
    </row>
    <row r="1069" spans="3:10" s="397" customFormat="1" ht="14.25" customHeight="1" x14ac:dyDescent="0.2">
      <c r="C1069" s="602"/>
      <c r="D1069" s="602"/>
      <c r="G1069" s="603"/>
      <c r="I1069" s="602"/>
      <c r="J1069" s="602"/>
    </row>
    <row r="1070" spans="3:10" s="397" customFormat="1" ht="14.25" customHeight="1" x14ac:dyDescent="0.2">
      <c r="C1070" s="602"/>
      <c r="D1070" s="602"/>
      <c r="G1070" s="603"/>
      <c r="I1070" s="602"/>
      <c r="J1070" s="602"/>
    </row>
    <row r="1071" spans="3:10" s="397" customFormat="1" ht="14.25" customHeight="1" x14ac:dyDescent="0.2">
      <c r="C1071" s="602"/>
      <c r="D1071" s="602"/>
      <c r="G1071" s="603"/>
      <c r="I1071" s="602"/>
      <c r="J1071" s="602"/>
    </row>
    <row r="1072" spans="3:10" s="397" customFormat="1" ht="14.25" customHeight="1" x14ac:dyDescent="0.2">
      <c r="C1072" s="602"/>
      <c r="D1072" s="602"/>
      <c r="G1072" s="603"/>
      <c r="I1072" s="602"/>
      <c r="J1072" s="602"/>
    </row>
    <row r="1073" spans="3:10" s="397" customFormat="1" ht="14.25" customHeight="1" x14ac:dyDescent="0.2">
      <c r="C1073" s="602"/>
      <c r="D1073" s="602"/>
      <c r="G1073" s="603"/>
      <c r="I1073" s="602"/>
      <c r="J1073" s="602"/>
    </row>
    <row r="1074" spans="3:10" s="397" customFormat="1" ht="14.25" customHeight="1" x14ac:dyDescent="0.2">
      <c r="C1074" s="602"/>
      <c r="D1074" s="602"/>
      <c r="G1074" s="603"/>
      <c r="I1074" s="602"/>
      <c r="J1074" s="602"/>
    </row>
    <row r="1075" spans="3:10" s="397" customFormat="1" ht="14.25" customHeight="1" x14ac:dyDescent="0.2">
      <c r="C1075" s="602"/>
      <c r="D1075" s="602"/>
      <c r="G1075" s="603"/>
      <c r="I1075" s="602"/>
      <c r="J1075" s="602"/>
    </row>
    <row r="1076" spans="3:10" s="397" customFormat="1" ht="14.25" customHeight="1" x14ac:dyDescent="0.2">
      <c r="C1076" s="602"/>
      <c r="D1076" s="602"/>
      <c r="G1076" s="603"/>
      <c r="I1076" s="602"/>
      <c r="J1076" s="602"/>
    </row>
    <row r="1077" spans="3:10" s="397" customFormat="1" ht="14.25" customHeight="1" x14ac:dyDescent="0.2">
      <c r="C1077" s="602"/>
      <c r="D1077" s="602"/>
      <c r="G1077" s="603"/>
      <c r="I1077" s="602"/>
      <c r="J1077" s="602"/>
    </row>
    <row r="1078" spans="3:10" s="397" customFormat="1" ht="14.25" customHeight="1" x14ac:dyDescent="0.2">
      <c r="C1078" s="602"/>
      <c r="D1078" s="602"/>
      <c r="G1078" s="603"/>
      <c r="I1078" s="602"/>
      <c r="J1078" s="602"/>
    </row>
    <row r="1079" spans="3:10" s="397" customFormat="1" ht="14.25" customHeight="1" x14ac:dyDescent="0.2">
      <c r="C1079" s="602"/>
      <c r="D1079" s="602"/>
      <c r="G1079" s="603"/>
      <c r="I1079" s="602"/>
      <c r="J1079" s="602"/>
    </row>
    <row r="1080" spans="3:10" s="397" customFormat="1" ht="14.25" customHeight="1" x14ac:dyDescent="0.2">
      <c r="C1080" s="602"/>
      <c r="D1080" s="602"/>
      <c r="G1080" s="603"/>
      <c r="I1080" s="602"/>
      <c r="J1080" s="602"/>
    </row>
    <row r="1081" spans="3:10" s="397" customFormat="1" ht="14.25" customHeight="1" x14ac:dyDescent="0.2">
      <c r="C1081" s="602"/>
      <c r="D1081" s="602"/>
      <c r="G1081" s="603"/>
      <c r="I1081" s="602"/>
      <c r="J1081" s="602"/>
    </row>
    <row r="1082" spans="3:10" s="397" customFormat="1" ht="14.25" customHeight="1" x14ac:dyDescent="0.2">
      <c r="C1082" s="602"/>
      <c r="D1082" s="602"/>
      <c r="G1082" s="603"/>
      <c r="I1082" s="602"/>
      <c r="J1082" s="602"/>
    </row>
    <row r="1083" spans="3:10" s="397" customFormat="1" ht="14.25" customHeight="1" x14ac:dyDescent="0.2">
      <c r="C1083" s="602"/>
      <c r="D1083" s="602"/>
      <c r="G1083" s="603"/>
      <c r="I1083" s="602"/>
      <c r="J1083" s="602"/>
    </row>
    <row r="1084" spans="3:10" s="397" customFormat="1" ht="14.25" customHeight="1" x14ac:dyDescent="0.2">
      <c r="C1084" s="602"/>
      <c r="D1084" s="602"/>
      <c r="G1084" s="603"/>
      <c r="I1084" s="602"/>
      <c r="J1084" s="602"/>
    </row>
    <row r="1085" spans="3:10" s="397" customFormat="1" ht="14.25" customHeight="1" x14ac:dyDescent="0.2">
      <c r="C1085" s="602"/>
      <c r="D1085" s="602"/>
      <c r="G1085" s="603"/>
      <c r="I1085" s="602"/>
      <c r="J1085" s="602"/>
    </row>
    <row r="1086" spans="3:10" s="397" customFormat="1" ht="14.25" customHeight="1" x14ac:dyDescent="0.2">
      <c r="C1086" s="602"/>
      <c r="D1086" s="602"/>
      <c r="G1086" s="603"/>
      <c r="I1086" s="602"/>
      <c r="J1086" s="602"/>
    </row>
    <row r="1087" spans="3:10" s="397" customFormat="1" ht="14.25" customHeight="1" x14ac:dyDescent="0.2">
      <c r="C1087" s="602"/>
      <c r="D1087" s="602"/>
      <c r="G1087" s="603"/>
      <c r="I1087" s="602"/>
      <c r="J1087" s="602"/>
    </row>
    <row r="1088" spans="3:10" s="397" customFormat="1" ht="14.25" customHeight="1" x14ac:dyDescent="0.2">
      <c r="C1088" s="602"/>
      <c r="D1088" s="602"/>
      <c r="G1088" s="603"/>
      <c r="I1088" s="602"/>
      <c r="J1088" s="602"/>
    </row>
    <row r="1089" spans="3:10" s="397" customFormat="1" ht="14.25" customHeight="1" x14ac:dyDescent="0.2">
      <c r="C1089" s="602"/>
      <c r="D1089" s="602"/>
      <c r="G1089" s="603"/>
      <c r="I1089" s="602"/>
      <c r="J1089" s="602"/>
    </row>
    <row r="1090" spans="3:10" s="397" customFormat="1" ht="14.25" customHeight="1" x14ac:dyDescent="0.2">
      <c r="C1090" s="602"/>
      <c r="D1090" s="602"/>
      <c r="G1090" s="603"/>
      <c r="I1090" s="602"/>
      <c r="J1090" s="602"/>
    </row>
    <row r="1091" spans="3:10" s="397" customFormat="1" ht="14.25" customHeight="1" x14ac:dyDescent="0.2">
      <c r="C1091" s="602"/>
      <c r="D1091" s="602"/>
      <c r="G1091" s="603"/>
      <c r="I1091" s="602"/>
      <c r="J1091" s="602"/>
    </row>
    <row r="1092" spans="3:10" s="397" customFormat="1" ht="14.25" customHeight="1" x14ac:dyDescent="0.2">
      <c r="C1092" s="602"/>
      <c r="D1092" s="602"/>
      <c r="G1092" s="603"/>
      <c r="I1092" s="602"/>
      <c r="J1092" s="602"/>
    </row>
    <row r="1093" spans="3:10" s="397" customFormat="1" ht="14.25" customHeight="1" x14ac:dyDescent="0.2">
      <c r="C1093" s="602"/>
      <c r="D1093" s="602"/>
      <c r="G1093" s="603"/>
      <c r="I1093" s="602"/>
      <c r="J1093" s="602"/>
    </row>
    <row r="1094" spans="3:10" s="397" customFormat="1" ht="14.25" customHeight="1" x14ac:dyDescent="0.2">
      <c r="C1094" s="602"/>
      <c r="D1094" s="602"/>
      <c r="G1094" s="603"/>
      <c r="I1094" s="602"/>
      <c r="J1094" s="602"/>
    </row>
    <row r="1095" spans="3:10" s="397" customFormat="1" ht="14.25" customHeight="1" x14ac:dyDescent="0.2">
      <c r="C1095" s="602"/>
      <c r="D1095" s="602"/>
      <c r="G1095" s="603"/>
      <c r="I1095" s="602"/>
      <c r="J1095" s="602"/>
    </row>
    <row r="1096" spans="3:10" s="397" customFormat="1" ht="14.25" customHeight="1" x14ac:dyDescent="0.2">
      <c r="C1096" s="602"/>
      <c r="D1096" s="602"/>
      <c r="G1096" s="603"/>
      <c r="I1096" s="602"/>
      <c r="J1096" s="602"/>
    </row>
    <row r="1097" spans="3:10" s="397" customFormat="1" ht="14.25" customHeight="1" x14ac:dyDescent="0.2">
      <c r="C1097" s="602"/>
      <c r="D1097" s="602"/>
      <c r="G1097" s="603"/>
      <c r="I1097" s="602"/>
      <c r="J1097" s="602"/>
    </row>
    <row r="1098" spans="3:10" s="397" customFormat="1" ht="14.25" customHeight="1" x14ac:dyDescent="0.2">
      <c r="C1098" s="602"/>
      <c r="D1098" s="602"/>
      <c r="G1098" s="603"/>
      <c r="I1098" s="602"/>
      <c r="J1098" s="602"/>
    </row>
    <row r="1099" spans="3:10" s="397" customFormat="1" ht="14.25" customHeight="1" x14ac:dyDescent="0.2">
      <c r="C1099" s="602"/>
      <c r="D1099" s="602"/>
      <c r="G1099" s="603"/>
      <c r="I1099" s="602"/>
      <c r="J1099" s="602"/>
    </row>
    <row r="1100" spans="3:10" s="397" customFormat="1" ht="14.25" customHeight="1" x14ac:dyDescent="0.2">
      <c r="C1100" s="602"/>
      <c r="D1100" s="602"/>
      <c r="G1100" s="603"/>
      <c r="I1100" s="602"/>
      <c r="J1100" s="602"/>
    </row>
    <row r="1101" spans="3:10" s="397" customFormat="1" ht="14.25" customHeight="1" x14ac:dyDescent="0.2">
      <c r="C1101" s="602"/>
      <c r="D1101" s="602"/>
      <c r="G1101" s="603"/>
      <c r="I1101" s="602"/>
      <c r="J1101" s="602"/>
    </row>
    <row r="1102" spans="3:10" s="397" customFormat="1" ht="14.25" customHeight="1" x14ac:dyDescent="0.2">
      <c r="C1102" s="602"/>
      <c r="D1102" s="602"/>
      <c r="G1102" s="603"/>
      <c r="I1102" s="602"/>
      <c r="J1102" s="602"/>
    </row>
    <row r="1103" spans="3:10" s="397" customFormat="1" ht="14.25" customHeight="1" x14ac:dyDescent="0.2">
      <c r="C1103" s="602"/>
      <c r="D1103" s="602"/>
      <c r="G1103" s="603"/>
      <c r="I1103" s="602"/>
      <c r="J1103" s="602"/>
    </row>
    <row r="1104" spans="3:10" s="397" customFormat="1" ht="14.25" customHeight="1" x14ac:dyDescent="0.2">
      <c r="C1104" s="602"/>
      <c r="D1104" s="602"/>
      <c r="G1104" s="603"/>
      <c r="I1104" s="602"/>
      <c r="J1104" s="602"/>
    </row>
    <row r="1105" spans="3:10" s="397" customFormat="1" ht="14.25" customHeight="1" x14ac:dyDescent="0.2">
      <c r="C1105" s="602"/>
      <c r="D1105" s="602"/>
      <c r="G1105" s="603"/>
      <c r="I1105" s="602"/>
      <c r="J1105" s="602"/>
    </row>
    <row r="1106" spans="3:10" s="397" customFormat="1" ht="14.25" customHeight="1" x14ac:dyDescent="0.2">
      <c r="C1106" s="602"/>
      <c r="D1106" s="602"/>
      <c r="G1106" s="603"/>
      <c r="I1106" s="602"/>
      <c r="J1106" s="602"/>
    </row>
    <row r="1107" spans="3:10" s="397" customFormat="1" ht="14.25" customHeight="1" x14ac:dyDescent="0.2">
      <c r="C1107" s="602"/>
      <c r="D1107" s="602"/>
      <c r="G1107" s="603"/>
      <c r="I1107" s="602"/>
      <c r="J1107" s="602"/>
    </row>
    <row r="1108" spans="3:10" s="397" customFormat="1" ht="14.25" customHeight="1" x14ac:dyDescent="0.2">
      <c r="C1108" s="602"/>
      <c r="D1108" s="602"/>
      <c r="G1108" s="603"/>
      <c r="I1108" s="602"/>
      <c r="J1108" s="602"/>
    </row>
    <row r="1109" spans="3:10" s="397" customFormat="1" ht="14.25" customHeight="1" x14ac:dyDescent="0.2">
      <c r="C1109" s="602"/>
      <c r="D1109" s="602"/>
      <c r="G1109" s="603"/>
      <c r="I1109" s="602"/>
      <c r="J1109" s="602"/>
    </row>
    <row r="1110" spans="3:10" s="397" customFormat="1" ht="14.25" customHeight="1" x14ac:dyDescent="0.2">
      <c r="C1110" s="602"/>
      <c r="D1110" s="602"/>
      <c r="G1110" s="603"/>
      <c r="I1110" s="602"/>
      <c r="J1110" s="602"/>
    </row>
    <row r="1111" spans="3:10" s="397" customFormat="1" ht="14.25" customHeight="1" x14ac:dyDescent="0.2">
      <c r="C1111" s="602"/>
      <c r="D1111" s="602"/>
      <c r="G1111" s="603"/>
      <c r="I1111" s="602"/>
      <c r="J1111" s="602"/>
    </row>
    <row r="1112" spans="3:10" s="397" customFormat="1" ht="14.25" customHeight="1" x14ac:dyDescent="0.2">
      <c r="C1112" s="602"/>
      <c r="D1112" s="602"/>
      <c r="G1112" s="603"/>
      <c r="I1112" s="602"/>
      <c r="J1112" s="602"/>
    </row>
    <row r="1113" spans="3:10" s="397" customFormat="1" ht="14.25" customHeight="1" x14ac:dyDescent="0.2">
      <c r="C1113" s="602"/>
      <c r="D1113" s="602"/>
      <c r="G1113" s="603"/>
      <c r="I1113" s="602"/>
      <c r="J1113" s="602"/>
    </row>
    <row r="1114" spans="3:10" s="397" customFormat="1" ht="14.25" customHeight="1" x14ac:dyDescent="0.2">
      <c r="C1114" s="602"/>
      <c r="D1114" s="602"/>
      <c r="G1114" s="603"/>
      <c r="I1114" s="602"/>
      <c r="J1114" s="602"/>
    </row>
    <row r="1115" spans="3:10" s="397" customFormat="1" ht="14.25" customHeight="1" x14ac:dyDescent="0.2">
      <c r="C1115" s="602"/>
      <c r="D1115" s="602"/>
      <c r="G1115" s="603"/>
      <c r="I1115" s="602"/>
      <c r="J1115" s="602"/>
    </row>
    <row r="1116" spans="3:10" s="397" customFormat="1" ht="14.25" customHeight="1" x14ac:dyDescent="0.2">
      <c r="C1116" s="602"/>
      <c r="D1116" s="602"/>
      <c r="G1116" s="603"/>
      <c r="I1116" s="602"/>
      <c r="J1116" s="602"/>
    </row>
    <row r="1117" spans="3:10" s="397" customFormat="1" ht="14.25" customHeight="1" x14ac:dyDescent="0.2">
      <c r="C1117" s="602"/>
      <c r="D1117" s="602"/>
      <c r="G1117" s="603"/>
      <c r="I1117" s="602"/>
      <c r="J1117" s="602"/>
    </row>
    <row r="1118" spans="3:10" s="397" customFormat="1" ht="14.25" customHeight="1" x14ac:dyDescent="0.2">
      <c r="C1118" s="602"/>
      <c r="D1118" s="602"/>
      <c r="G1118" s="603"/>
      <c r="I1118" s="602"/>
      <c r="J1118" s="602"/>
    </row>
    <row r="1119" spans="3:10" s="397" customFormat="1" ht="14.25" customHeight="1" x14ac:dyDescent="0.2">
      <c r="C1119" s="602"/>
      <c r="D1119" s="602"/>
      <c r="G1119" s="603"/>
      <c r="I1119" s="602"/>
      <c r="J1119" s="602"/>
    </row>
    <row r="1120" spans="3:10" s="397" customFormat="1" ht="14.25" customHeight="1" x14ac:dyDescent="0.2">
      <c r="C1120" s="602"/>
      <c r="D1120" s="602"/>
      <c r="G1120" s="603"/>
      <c r="I1120" s="602"/>
      <c r="J1120" s="602"/>
    </row>
    <row r="1121" spans="3:10" s="397" customFormat="1" ht="14.25" customHeight="1" x14ac:dyDescent="0.2">
      <c r="C1121" s="602"/>
      <c r="D1121" s="602"/>
      <c r="G1121" s="603"/>
      <c r="I1121" s="602"/>
      <c r="J1121" s="602"/>
    </row>
    <row r="1122" spans="3:10" s="397" customFormat="1" ht="14.25" customHeight="1" x14ac:dyDescent="0.2">
      <c r="C1122" s="602"/>
      <c r="D1122" s="602"/>
      <c r="G1122" s="603"/>
      <c r="I1122" s="602"/>
      <c r="J1122" s="602"/>
    </row>
    <row r="1123" spans="3:10" s="397" customFormat="1" ht="14.25" customHeight="1" x14ac:dyDescent="0.2">
      <c r="C1123" s="602"/>
      <c r="D1123" s="602"/>
      <c r="G1123" s="603"/>
      <c r="I1123" s="602"/>
      <c r="J1123" s="602"/>
    </row>
    <row r="1124" spans="3:10" s="397" customFormat="1" ht="14.25" customHeight="1" x14ac:dyDescent="0.2">
      <c r="C1124" s="602"/>
      <c r="D1124" s="602"/>
      <c r="G1124" s="603"/>
      <c r="I1124" s="602"/>
      <c r="J1124" s="602"/>
    </row>
    <row r="1125" spans="3:10" s="397" customFormat="1" ht="14.25" customHeight="1" x14ac:dyDescent="0.2">
      <c r="C1125" s="602"/>
      <c r="D1125" s="602"/>
      <c r="G1125" s="603"/>
      <c r="I1125" s="602"/>
      <c r="J1125" s="602"/>
    </row>
    <row r="1126" spans="3:10" s="397" customFormat="1" ht="14.25" customHeight="1" x14ac:dyDescent="0.2">
      <c r="C1126" s="602"/>
      <c r="D1126" s="602"/>
      <c r="G1126" s="603"/>
      <c r="I1126" s="602"/>
      <c r="J1126" s="602"/>
    </row>
    <row r="1127" spans="3:10" s="397" customFormat="1" ht="14.25" customHeight="1" x14ac:dyDescent="0.2">
      <c r="C1127" s="602"/>
      <c r="D1127" s="602"/>
      <c r="G1127" s="603"/>
      <c r="I1127" s="602"/>
      <c r="J1127" s="602"/>
    </row>
    <row r="1128" spans="3:10" s="397" customFormat="1" ht="14.25" customHeight="1" x14ac:dyDescent="0.2">
      <c r="C1128" s="602"/>
      <c r="D1128" s="602"/>
      <c r="G1128" s="603"/>
      <c r="I1128" s="602"/>
      <c r="J1128" s="602"/>
    </row>
    <row r="1129" spans="3:10" s="397" customFormat="1" ht="14.25" customHeight="1" x14ac:dyDescent="0.2">
      <c r="C1129" s="602"/>
      <c r="D1129" s="602"/>
      <c r="G1129" s="603"/>
      <c r="I1129" s="602"/>
      <c r="J1129" s="602"/>
    </row>
    <row r="1130" spans="3:10" s="397" customFormat="1" ht="14.25" customHeight="1" x14ac:dyDescent="0.2">
      <c r="C1130" s="602"/>
      <c r="D1130" s="602"/>
      <c r="G1130" s="603"/>
      <c r="I1130" s="602"/>
      <c r="J1130" s="602"/>
    </row>
    <row r="1131" spans="3:10" s="397" customFormat="1" ht="14.25" customHeight="1" x14ac:dyDescent="0.2">
      <c r="C1131" s="602"/>
      <c r="D1131" s="602"/>
      <c r="G1131" s="603"/>
      <c r="I1131" s="602"/>
      <c r="J1131" s="602"/>
    </row>
    <row r="1132" spans="3:10" s="397" customFormat="1" ht="14.25" customHeight="1" x14ac:dyDescent="0.2">
      <c r="C1132" s="602"/>
      <c r="D1132" s="602"/>
      <c r="G1132" s="603"/>
      <c r="I1132" s="602"/>
      <c r="J1132" s="602"/>
    </row>
    <row r="1133" spans="3:10" s="397" customFormat="1" ht="14.25" customHeight="1" x14ac:dyDescent="0.2">
      <c r="C1133" s="602"/>
      <c r="D1133" s="602"/>
      <c r="G1133" s="603"/>
      <c r="I1133" s="602"/>
      <c r="J1133" s="602"/>
    </row>
    <row r="1134" spans="3:10" s="397" customFormat="1" ht="14.25" customHeight="1" x14ac:dyDescent="0.2">
      <c r="C1134" s="602"/>
      <c r="D1134" s="602"/>
      <c r="G1134" s="603"/>
      <c r="I1134" s="602"/>
      <c r="J1134" s="602"/>
    </row>
    <row r="1135" spans="3:10" s="397" customFormat="1" ht="14.25" customHeight="1" x14ac:dyDescent="0.2">
      <c r="C1135" s="602"/>
      <c r="D1135" s="602"/>
      <c r="G1135" s="603"/>
      <c r="I1135" s="602"/>
      <c r="J1135" s="602"/>
    </row>
    <row r="1136" spans="3:10" s="397" customFormat="1" ht="14.25" customHeight="1" x14ac:dyDescent="0.2">
      <c r="C1136" s="602"/>
      <c r="D1136" s="602"/>
      <c r="G1136" s="603"/>
      <c r="I1136" s="602"/>
      <c r="J1136" s="602"/>
    </row>
    <row r="1137" spans="3:10" s="397" customFormat="1" ht="14.25" customHeight="1" x14ac:dyDescent="0.2">
      <c r="C1137" s="602"/>
      <c r="D1137" s="602"/>
      <c r="G1137" s="603"/>
      <c r="I1137" s="602"/>
      <c r="J1137" s="602"/>
    </row>
    <row r="1138" spans="3:10" s="397" customFormat="1" ht="14.25" customHeight="1" x14ac:dyDescent="0.2">
      <c r="C1138" s="602"/>
      <c r="D1138" s="602"/>
      <c r="G1138" s="603"/>
      <c r="I1138" s="602"/>
      <c r="J1138" s="602"/>
    </row>
    <row r="1139" spans="3:10" s="397" customFormat="1" ht="14.25" customHeight="1" x14ac:dyDescent="0.2">
      <c r="C1139" s="602"/>
      <c r="D1139" s="602"/>
      <c r="G1139" s="603"/>
      <c r="I1139" s="602"/>
      <c r="J1139" s="602"/>
    </row>
    <row r="1140" spans="3:10" s="397" customFormat="1" ht="14.25" customHeight="1" x14ac:dyDescent="0.2">
      <c r="C1140" s="602"/>
      <c r="D1140" s="602"/>
      <c r="G1140" s="603"/>
      <c r="I1140" s="602"/>
      <c r="J1140" s="602"/>
    </row>
    <row r="1141" spans="3:10" s="397" customFormat="1" ht="14.25" customHeight="1" x14ac:dyDescent="0.2">
      <c r="C1141" s="602"/>
      <c r="D1141" s="602"/>
      <c r="G1141" s="603"/>
      <c r="I1141" s="602"/>
      <c r="J1141" s="602"/>
    </row>
    <row r="1142" spans="3:10" s="397" customFormat="1" ht="14.25" customHeight="1" x14ac:dyDescent="0.2">
      <c r="C1142" s="602"/>
      <c r="D1142" s="602"/>
      <c r="G1142" s="603"/>
      <c r="I1142" s="602"/>
      <c r="J1142" s="602"/>
    </row>
    <row r="1143" spans="3:10" s="397" customFormat="1" ht="14.25" customHeight="1" x14ac:dyDescent="0.2">
      <c r="C1143" s="602"/>
      <c r="D1143" s="602"/>
      <c r="G1143" s="603"/>
      <c r="I1143" s="602"/>
      <c r="J1143" s="602"/>
    </row>
    <row r="1144" spans="3:10" s="397" customFormat="1" ht="14.25" customHeight="1" x14ac:dyDescent="0.2">
      <c r="C1144" s="602"/>
      <c r="D1144" s="602"/>
      <c r="G1144" s="603"/>
      <c r="I1144" s="602"/>
      <c r="J1144" s="602"/>
    </row>
    <row r="1145" spans="3:10" s="397" customFormat="1" ht="14.25" customHeight="1" x14ac:dyDescent="0.2">
      <c r="C1145" s="602"/>
      <c r="D1145" s="602"/>
      <c r="G1145" s="603"/>
      <c r="I1145" s="602"/>
      <c r="J1145" s="602"/>
    </row>
    <row r="1146" spans="3:10" s="397" customFormat="1" ht="14.25" customHeight="1" x14ac:dyDescent="0.2">
      <c r="C1146" s="602"/>
      <c r="D1146" s="602"/>
      <c r="G1146" s="603"/>
      <c r="I1146" s="602"/>
      <c r="J1146" s="602"/>
    </row>
    <row r="1147" spans="3:10" s="397" customFormat="1" ht="14.25" customHeight="1" x14ac:dyDescent="0.2">
      <c r="C1147" s="602"/>
      <c r="D1147" s="602"/>
      <c r="G1147" s="603"/>
      <c r="I1147" s="602"/>
      <c r="J1147" s="602"/>
    </row>
    <row r="1148" spans="3:10" s="397" customFormat="1" ht="14.25" customHeight="1" x14ac:dyDescent="0.2">
      <c r="C1148" s="602"/>
      <c r="D1148" s="602"/>
      <c r="G1148" s="603"/>
      <c r="I1148" s="602"/>
      <c r="J1148" s="602"/>
    </row>
    <row r="1149" spans="3:10" s="397" customFormat="1" ht="14.25" customHeight="1" x14ac:dyDescent="0.2">
      <c r="C1149" s="602"/>
      <c r="D1149" s="602"/>
      <c r="G1149" s="603"/>
      <c r="I1149" s="602"/>
      <c r="J1149" s="602"/>
    </row>
    <row r="1150" spans="3:10" s="397" customFormat="1" ht="14.25" customHeight="1" x14ac:dyDescent="0.2">
      <c r="C1150" s="602"/>
      <c r="D1150" s="602"/>
      <c r="G1150" s="603"/>
      <c r="I1150" s="602"/>
      <c r="J1150" s="602"/>
    </row>
    <row r="1151" spans="3:10" s="397" customFormat="1" ht="14.25" customHeight="1" x14ac:dyDescent="0.2">
      <c r="C1151" s="602"/>
      <c r="D1151" s="602"/>
      <c r="G1151" s="603"/>
      <c r="I1151" s="602"/>
      <c r="J1151" s="602"/>
    </row>
    <row r="1152" spans="3:10" s="397" customFormat="1" ht="14.25" customHeight="1" x14ac:dyDescent="0.2">
      <c r="C1152" s="602"/>
      <c r="D1152" s="602"/>
      <c r="G1152" s="603"/>
      <c r="I1152" s="602"/>
      <c r="J1152" s="602"/>
    </row>
    <row r="1153" spans="3:10" s="397" customFormat="1" ht="14.25" customHeight="1" x14ac:dyDescent="0.2">
      <c r="C1153" s="602"/>
      <c r="D1153" s="602"/>
      <c r="G1153" s="603"/>
      <c r="I1153" s="602"/>
      <c r="J1153" s="602"/>
    </row>
    <row r="1154" spans="3:10" s="397" customFormat="1" ht="14.25" customHeight="1" x14ac:dyDescent="0.2">
      <c r="C1154" s="602"/>
      <c r="D1154" s="602"/>
      <c r="G1154" s="603"/>
      <c r="I1154" s="602"/>
      <c r="J1154" s="602"/>
    </row>
    <row r="1155" spans="3:10" s="397" customFormat="1" ht="14.25" customHeight="1" x14ac:dyDescent="0.2">
      <c r="C1155" s="602"/>
      <c r="D1155" s="602"/>
      <c r="G1155" s="603"/>
      <c r="I1155" s="602"/>
      <c r="J1155" s="602"/>
    </row>
    <row r="1156" spans="3:10" s="397" customFormat="1" ht="14.25" customHeight="1" x14ac:dyDescent="0.2">
      <c r="C1156" s="602"/>
      <c r="D1156" s="602"/>
      <c r="G1156" s="603"/>
      <c r="I1156" s="602"/>
      <c r="J1156" s="602"/>
    </row>
    <row r="1157" spans="3:10" s="397" customFormat="1" ht="14.25" customHeight="1" x14ac:dyDescent="0.2">
      <c r="C1157" s="602"/>
      <c r="D1157" s="602"/>
      <c r="G1157" s="603"/>
      <c r="I1157" s="602"/>
      <c r="J1157" s="602"/>
    </row>
    <row r="1158" spans="3:10" s="397" customFormat="1" ht="14.25" customHeight="1" x14ac:dyDescent="0.2">
      <c r="C1158" s="602"/>
      <c r="D1158" s="602"/>
      <c r="G1158" s="603"/>
      <c r="I1158" s="602"/>
      <c r="J1158" s="602"/>
    </row>
    <row r="1159" spans="3:10" s="397" customFormat="1" ht="14.25" customHeight="1" x14ac:dyDescent="0.2">
      <c r="C1159" s="602"/>
      <c r="D1159" s="602"/>
      <c r="G1159" s="603"/>
      <c r="I1159" s="602"/>
      <c r="J1159" s="602"/>
    </row>
    <row r="1160" spans="3:10" s="397" customFormat="1" ht="14.25" customHeight="1" x14ac:dyDescent="0.2">
      <c r="C1160" s="602"/>
      <c r="D1160" s="602"/>
      <c r="G1160" s="603"/>
      <c r="I1160" s="602"/>
      <c r="J1160" s="602"/>
    </row>
    <row r="1161" spans="3:10" s="397" customFormat="1" ht="14.25" customHeight="1" x14ac:dyDescent="0.2">
      <c r="C1161" s="602"/>
      <c r="D1161" s="602"/>
      <c r="G1161" s="603"/>
      <c r="I1161" s="602"/>
      <c r="J1161" s="602"/>
    </row>
    <row r="1162" spans="3:10" s="397" customFormat="1" ht="14.25" customHeight="1" x14ac:dyDescent="0.2">
      <c r="C1162" s="602"/>
      <c r="D1162" s="602"/>
      <c r="G1162" s="603"/>
      <c r="I1162" s="602"/>
      <c r="J1162" s="602"/>
    </row>
    <row r="1163" spans="3:10" s="397" customFormat="1" ht="14.25" customHeight="1" x14ac:dyDescent="0.2">
      <c r="C1163" s="602"/>
      <c r="D1163" s="602"/>
      <c r="G1163" s="603"/>
      <c r="I1163" s="602"/>
      <c r="J1163" s="602"/>
    </row>
    <row r="1164" spans="3:10" s="397" customFormat="1" ht="14.25" customHeight="1" x14ac:dyDescent="0.2">
      <c r="C1164" s="602"/>
      <c r="D1164" s="602"/>
      <c r="G1164" s="603"/>
      <c r="I1164" s="602"/>
      <c r="J1164" s="602"/>
    </row>
    <row r="1165" spans="3:10" s="397" customFormat="1" ht="14.25" customHeight="1" x14ac:dyDescent="0.2">
      <c r="C1165" s="602"/>
      <c r="D1165" s="602"/>
      <c r="G1165" s="603"/>
      <c r="I1165" s="602"/>
      <c r="J1165" s="602"/>
    </row>
    <row r="1166" spans="3:10" s="397" customFormat="1" ht="14.25" customHeight="1" x14ac:dyDescent="0.2">
      <c r="C1166" s="602"/>
      <c r="D1166" s="602"/>
      <c r="G1166" s="603"/>
      <c r="I1166" s="602"/>
      <c r="J1166" s="602"/>
    </row>
    <row r="1167" spans="3:10" s="397" customFormat="1" ht="14.25" customHeight="1" x14ac:dyDescent="0.2">
      <c r="C1167" s="602"/>
      <c r="D1167" s="602"/>
      <c r="G1167" s="603"/>
      <c r="I1167" s="602"/>
      <c r="J1167" s="602"/>
    </row>
    <row r="1168" spans="3:10" s="397" customFormat="1" ht="14.25" customHeight="1" x14ac:dyDescent="0.2">
      <c r="C1168" s="602"/>
      <c r="D1168" s="602"/>
      <c r="G1168" s="603"/>
      <c r="I1168" s="602"/>
      <c r="J1168" s="602"/>
    </row>
    <row r="1169" spans="3:10" s="397" customFormat="1" ht="14.25" customHeight="1" x14ac:dyDescent="0.2">
      <c r="C1169" s="602"/>
      <c r="D1169" s="602"/>
      <c r="G1169" s="603"/>
      <c r="I1169" s="602"/>
      <c r="J1169" s="602"/>
    </row>
    <row r="1170" spans="3:10" s="397" customFormat="1" ht="14.25" customHeight="1" x14ac:dyDescent="0.2">
      <c r="C1170" s="602"/>
      <c r="D1170" s="602"/>
      <c r="G1170" s="603"/>
      <c r="I1170" s="602"/>
      <c r="J1170" s="602"/>
    </row>
    <row r="1171" spans="3:10" s="397" customFormat="1" ht="14.25" customHeight="1" x14ac:dyDescent="0.2">
      <c r="C1171" s="602"/>
      <c r="D1171" s="602"/>
      <c r="G1171" s="603"/>
      <c r="I1171" s="602"/>
      <c r="J1171" s="602"/>
    </row>
    <row r="1172" spans="3:10" s="397" customFormat="1" ht="14.25" customHeight="1" x14ac:dyDescent="0.2">
      <c r="C1172" s="602"/>
      <c r="D1172" s="602"/>
      <c r="G1172" s="603"/>
      <c r="I1172" s="602"/>
      <c r="J1172" s="602"/>
    </row>
    <row r="1173" spans="3:10" s="397" customFormat="1" ht="14.25" customHeight="1" x14ac:dyDescent="0.2">
      <c r="C1173" s="602"/>
      <c r="D1173" s="602"/>
      <c r="G1173" s="603"/>
      <c r="I1173" s="602"/>
      <c r="J1173" s="602"/>
    </row>
    <row r="1174" spans="3:10" s="397" customFormat="1" ht="14.25" customHeight="1" x14ac:dyDescent="0.2">
      <c r="C1174" s="602"/>
      <c r="D1174" s="602"/>
      <c r="G1174" s="603"/>
      <c r="I1174" s="602"/>
      <c r="J1174" s="602"/>
    </row>
    <row r="1175" spans="3:10" s="397" customFormat="1" ht="14.25" customHeight="1" x14ac:dyDescent="0.2">
      <c r="C1175" s="602"/>
      <c r="D1175" s="602"/>
      <c r="G1175" s="603"/>
      <c r="I1175" s="602"/>
      <c r="J1175" s="602"/>
    </row>
    <row r="1176" spans="3:10" s="397" customFormat="1" ht="14.25" customHeight="1" x14ac:dyDescent="0.2">
      <c r="C1176" s="602"/>
      <c r="D1176" s="602"/>
      <c r="G1176" s="603"/>
      <c r="I1176" s="602"/>
      <c r="J1176" s="602"/>
    </row>
    <row r="1177" spans="3:10" s="397" customFormat="1" ht="14.25" customHeight="1" x14ac:dyDescent="0.2">
      <c r="C1177" s="602"/>
      <c r="D1177" s="602"/>
      <c r="G1177" s="603"/>
      <c r="I1177" s="602"/>
      <c r="J1177" s="602"/>
    </row>
    <row r="1178" spans="3:10" s="397" customFormat="1" ht="14.25" customHeight="1" x14ac:dyDescent="0.2">
      <c r="C1178" s="602"/>
      <c r="D1178" s="602"/>
      <c r="G1178" s="603"/>
      <c r="I1178" s="602"/>
      <c r="J1178" s="602"/>
    </row>
    <row r="1179" spans="3:10" s="397" customFormat="1" ht="14.25" customHeight="1" x14ac:dyDescent="0.2">
      <c r="C1179" s="602"/>
      <c r="D1179" s="602"/>
      <c r="G1179" s="603"/>
      <c r="I1179" s="602"/>
      <c r="J1179" s="602"/>
    </row>
    <row r="1180" spans="3:10" s="397" customFormat="1" ht="14.25" customHeight="1" x14ac:dyDescent="0.2">
      <c r="C1180" s="602"/>
      <c r="D1180" s="602"/>
      <c r="G1180" s="603"/>
      <c r="I1180" s="602"/>
      <c r="J1180" s="602"/>
    </row>
    <row r="1181" spans="3:10" s="397" customFormat="1" ht="14.25" customHeight="1" x14ac:dyDescent="0.2">
      <c r="C1181" s="602"/>
      <c r="D1181" s="602"/>
      <c r="G1181" s="603"/>
      <c r="I1181" s="602"/>
      <c r="J1181" s="602"/>
    </row>
    <row r="1182" spans="3:10" s="397" customFormat="1" ht="14.25" customHeight="1" x14ac:dyDescent="0.2">
      <c r="C1182" s="602"/>
      <c r="D1182" s="602"/>
      <c r="G1182" s="603"/>
      <c r="I1182" s="602"/>
      <c r="J1182" s="602"/>
    </row>
    <row r="1183" spans="3:10" s="397" customFormat="1" ht="14.25" customHeight="1" x14ac:dyDescent="0.2">
      <c r="C1183" s="602"/>
      <c r="D1183" s="602"/>
      <c r="G1183" s="603"/>
      <c r="I1183" s="602"/>
      <c r="J1183" s="602"/>
    </row>
    <row r="1184" spans="3:10" s="397" customFormat="1" ht="14.25" customHeight="1" x14ac:dyDescent="0.2">
      <c r="C1184" s="602"/>
      <c r="D1184" s="602"/>
      <c r="G1184" s="603"/>
      <c r="I1184" s="602"/>
      <c r="J1184" s="602"/>
    </row>
    <row r="1185" spans="3:10" s="397" customFormat="1" ht="14.25" customHeight="1" x14ac:dyDescent="0.2">
      <c r="C1185" s="602"/>
      <c r="D1185" s="602"/>
      <c r="G1185" s="603"/>
      <c r="I1185" s="602"/>
      <c r="J1185" s="602"/>
    </row>
    <row r="1186" spans="3:10" s="397" customFormat="1" ht="14.25" customHeight="1" x14ac:dyDescent="0.2">
      <c r="C1186" s="602"/>
      <c r="D1186" s="602"/>
      <c r="G1186" s="603"/>
      <c r="I1186" s="602"/>
      <c r="J1186" s="602"/>
    </row>
    <row r="1187" spans="3:10" s="397" customFormat="1" ht="14.25" customHeight="1" x14ac:dyDescent="0.2">
      <c r="C1187" s="602"/>
      <c r="D1187" s="602"/>
      <c r="G1187" s="603"/>
      <c r="I1187" s="602"/>
      <c r="J1187" s="602"/>
    </row>
    <row r="1188" spans="3:10" s="397" customFormat="1" ht="14.25" customHeight="1" x14ac:dyDescent="0.2">
      <c r="C1188" s="602"/>
      <c r="D1188" s="602"/>
      <c r="G1188" s="603"/>
      <c r="I1188" s="602"/>
      <c r="J1188" s="602"/>
    </row>
    <row r="1189" spans="3:10" s="397" customFormat="1" ht="14.25" customHeight="1" x14ac:dyDescent="0.2">
      <c r="C1189" s="602"/>
      <c r="D1189" s="602"/>
      <c r="G1189" s="603"/>
      <c r="I1189" s="602"/>
      <c r="J1189" s="602"/>
    </row>
    <row r="1190" spans="3:10" s="397" customFormat="1" ht="14.25" customHeight="1" x14ac:dyDescent="0.2">
      <c r="C1190" s="602"/>
      <c r="D1190" s="602"/>
      <c r="G1190" s="603"/>
      <c r="I1190" s="602"/>
      <c r="J1190" s="602"/>
    </row>
    <row r="1191" spans="3:10" s="397" customFormat="1" ht="14.25" customHeight="1" x14ac:dyDescent="0.2">
      <c r="C1191" s="602"/>
      <c r="D1191" s="602"/>
      <c r="G1191" s="603"/>
      <c r="I1191" s="602"/>
      <c r="J1191" s="602"/>
    </row>
    <row r="1192" spans="3:10" s="397" customFormat="1" ht="14.25" customHeight="1" x14ac:dyDescent="0.2">
      <c r="C1192" s="602"/>
      <c r="D1192" s="602"/>
      <c r="G1192" s="603"/>
      <c r="I1192" s="602"/>
      <c r="J1192" s="602"/>
    </row>
    <row r="1193" spans="3:10" s="397" customFormat="1" ht="14.25" customHeight="1" x14ac:dyDescent="0.2">
      <c r="C1193" s="602"/>
      <c r="D1193" s="602"/>
      <c r="G1193" s="603"/>
      <c r="I1193" s="602"/>
      <c r="J1193" s="602"/>
    </row>
    <row r="1194" spans="3:10" s="397" customFormat="1" ht="14.25" customHeight="1" x14ac:dyDescent="0.2">
      <c r="C1194" s="602"/>
      <c r="D1194" s="602"/>
      <c r="G1194" s="603"/>
      <c r="I1194" s="602"/>
      <c r="J1194" s="602"/>
    </row>
    <row r="1195" spans="3:10" s="397" customFormat="1" ht="14.25" customHeight="1" x14ac:dyDescent="0.2">
      <c r="C1195" s="602"/>
      <c r="D1195" s="602"/>
      <c r="G1195" s="603"/>
      <c r="I1195" s="602"/>
      <c r="J1195" s="602"/>
    </row>
    <row r="1196" spans="3:10" s="397" customFormat="1" ht="14.25" customHeight="1" x14ac:dyDescent="0.2">
      <c r="C1196" s="602"/>
      <c r="D1196" s="602"/>
      <c r="G1196" s="603"/>
      <c r="I1196" s="602"/>
      <c r="J1196" s="602"/>
    </row>
    <row r="1197" spans="3:10" s="397" customFormat="1" ht="14.25" customHeight="1" x14ac:dyDescent="0.2">
      <c r="C1197" s="602"/>
      <c r="D1197" s="602"/>
      <c r="G1197" s="603"/>
      <c r="I1197" s="602"/>
      <c r="J1197" s="602"/>
    </row>
    <row r="1198" spans="3:10" s="397" customFormat="1" ht="14.25" customHeight="1" x14ac:dyDescent="0.2">
      <c r="C1198" s="602"/>
      <c r="D1198" s="602"/>
      <c r="G1198" s="603"/>
      <c r="I1198" s="602"/>
      <c r="J1198" s="602"/>
    </row>
    <row r="1199" spans="3:10" s="397" customFormat="1" ht="14.25" customHeight="1" x14ac:dyDescent="0.2">
      <c r="C1199" s="602"/>
      <c r="D1199" s="602"/>
      <c r="G1199" s="603"/>
      <c r="I1199" s="602"/>
      <c r="J1199" s="602"/>
    </row>
    <row r="1200" spans="3:10" s="397" customFormat="1" ht="14.25" customHeight="1" x14ac:dyDescent="0.2">
      <c r="C1200" s="602"/>
      <c r="D1200" s="602"/>
      <c r="G1200" s="603"/>
      <c r="I1200" s="602"/>
      <c r="J1200" s="602"/>
    </row>
    <row r="1201" spans="3:10" s="397" customFormat="1" ht="14.25" customHeight="1" x14ac:dyDescent="0.2">
      <c r="C1201" s="602"/>
      <c r="D1201" s="602"/>
      <c r="G1201" s="603"/>
      <c r="I1201" s="602"/>
      <c r="J1201" s="602"/>
    </row>
    <row r="1202" spans="3:10" s="397" customFormat="1" ht="14.25" customHeight="1" x14ac:dyDescent="0.2">
      <c r="C1202" s="602"/>
      <c r="D1202" s="602"/>
      <c r="G1202" s="603"/>
      <c r="I1202" s="602"/>
      <c r="J1202" s="602"/>
    </row>
    <row r="1203" spans="3:10" s="397" customFormat="1" ht="14.25" customHeight="1" x14ac:dyDescent="0.2">
      <c r="C1203" s="602"/>
      <c r="D1203" s="602"/>
      <c r="G1203" s="603"/>
      <c r="I1203" s="602"/>
      <c r="J1203" s="602"/>
    </row>
    <row r="1204" spans="3:10" s="397" customFormat="1" ht="14.25" customHeight="1" x14ac:dyDescent="0.2">
      <c r="C1204" s="602"/>
      <c r="D1204" s="602"/>
      <c r="G1204" s="603"/>
      <c r="I1204" s="602"/>
      <c r="J1204" s="602"/>
    </row>
    <row r="1205" spans="3:10" s="397" customFormat="1" ht="14.25" customHeight="1" x14ac:dyDescent="0.2">
      <c r="C1205" s="602"/>
      <c r="D1205" s="602"/>
      <c r="G1205" s="603"/>
      <c r="I1205" s="602"/>
      <c r="J1205" s="602"/>
    </row>
    <row r="1206" spans="3:10" s="397" customFormat="1" ht="14.25" customHeight="1" x14ac:dyDescent="0.2">
      <c r="C1206" s="602"/>
      <c r="D1206" s="602"/>
      <c r="G1206" s="603"/>
      <c r="I1206" s="602"/>
      <c r="J1206" s="602"/>
    </row>
    <row r="1207" spans="3:10" s="397" customFormat="1" ht="14.25" customHeight="1" x14ac:dyDescent="0.2">
      <c r="C1207" s="602"/>
      <c r="D1207" s="602"/>
      <c r="G1207" s="603"/>
      <c r="I1207" s="602"/>
      <c r="J1207" s="602"/>
    </row>
    <row r="1208" spans="3:10" s="397" customFormat="1" ht="14.25" customHeight="1" x14ac:dyDescent="0.2">
      <c r="C1208" s="602"/>
      <c r="D1208" s="602"/>
      <c r="G1208" s="603"/>
      <c r="I1208" s="602"/>
      <c r="J1208" s="602"/>
    </row>
    <row r="1209" spans="3:10" s="397" customFormat="1" ht="14.25" customHeight="1" x14ac:dyDescent="0.2">
      <c r="C1209" s="602"/>
      <c r="D1209" s="602"/>
      <c r="G1209" s="603"/>
      <c r="I1209" s="602"/>
      <c r="J1209" s="602"/>
    </row>
    <row r="1210" spans="3:10" s="397" customFormat="1" ht="14.25" customHeight="1" x14ac:dyDescent="0.2">
      <c r="C1210" s="602"/>
      <c r="D1210" s="602"/>
      <c r="G1210" s="603"/>
      <c r="I1210" s="602"/>
      <c r="J1210" s="602"/>
    </row>
    <row r="1211" spans="3:10" s="397" customFormat="1" ht="14.25" customHeight="1" x14ac:dyDescent="0.2">
      <c r="C1211" s="602"/>
      <c r="D1211" s="602"/>
      <c r="G1211" s="603"/>
      <c r="I1211" s="602"/>
      <c r="J1211" s="602"/>
    </row>
    <row r="1212" spans="3:10" s="397" customFormat="1" ht="14.25" customHeight="1" x14ac:dyDescent="0.2">
      <c r="C1212" s="602"/>
      <c r="D1212" s="602"/>
      <c r="G1212" s="603"/>
      <c r="I1212" s="602"/>
      <c r="J1212" s="602"/>
    </row>
    <row r="1213" spans="3:10" s="397" customFormat="1" ht="14.25" customHeight="1" x14ac:dyDescent="0.2">
      <c r="C1213" s="602"/>
      <c r="D1213" s="602"/>
      <c r="G1213" s="603"/>
      <c r="I1213" s="602"/>
      <c r="J1213" s="602"/>
    </row>
    <row r="1214" spans="3:10" s="397" customFormat="1" ht="14.25" customHeight="1" x14ac:dyDescent="0.2">
      <c r="C1214" s="602"/>
      <c r="D1214" s="602"/>
      <c r="G1214" s="603"/>
      <c r="I1214" s="602"/>
      <c r="J1214" s="602"/>
    </row>
    <row r="1215" spans="3:10" s="397" customFormat="1" ht="14.25" customHeight="1" x14ac:dyDescent="0.2">
      <c r="C1215" s="602"/>
      <c r="D1215" s="602"/>
      <c r="G1215" s="603"/>
      <c r="I1215" s="602"/>
      <c r="J1215" s="602"/>
    </row>
    <row r="1216" spans="3:10" s="397" customFormat="1" ht="14.25" customHeight="1" x14ac:dyDescent="0.2">
      <c r="C1216" s="602"/>
      <c r="D1216" s="602"/>
      <c r="G1216" s="603"/>
      <c r="I1216" s="602"/>
      <c r="J1216" s="602"/>
    </row>
    <row r="1217" spans="3:10" s="397" customFormat="1" ht="14.25" customHeight="1" x14ac:dyDescent="0.2">
      <c r="C1217" s="602"/>
      <c r="D1217" s="602"/>
      <c r="G1217" s="603"/>
      <c r="I1217" s="602"/>
      <c r="J1217" s="602"/>
    </row>
    <row r="1218" spans="3:10" s="397" customFormat="1" ht="14.25" customHeight="1" x14ac:dyDescent="0.2">
      <c r="C1218" s="602"/>
      <c r="D1218" s="602"/>
      <c r="G1218" s="603"/>
      <c r="I1218" s="602"/>
      <c r="J1218" s="602"/>
    </row>
    <row r="1219" spans="3:10" s="397" customFormat="1" ht="14.25" customHeight="1" x14ac:dyDescent="0.2">
      <c r="C1219" s="602"/>
      <c r="D1219" s="602"/>
      <c r="G1219" s="603"/>
      <c r="I1219" s="602"/>
      <c r="J1219" s="602"/>
    </row>
    <row r="1220" spans="3:10" s="397" customFormat="1" ht="14.25" customHeight="1" x14ac:dyDescent="0.2">
      <c r="C1220" s="602"/>
      <c r="D1220" s="602"/>
      <c r="G1220" s="603"/>
      <c r="I1220" s="602"/>
      <c r="J1220" s="602"/>
    </row>
    <row r="1221" spans="3:10" s="397" customFormat="1" ht="14.25" customHeight="1" x14ac:dyDescent="0.2">
      <c r="C1221" s="602"/>
      <c r="D1221" s="602"/>
      <c r="G1221" s="603"/>
      <c r="I1221" s="602"/>
      <c r="J1221" s="602"/>
    </row>
    <row r="1222" spans="3:10" s="397" customFormat="1" ht="14.25" customHeight="1" x14ac:dyDescent="0.2">
      <c r="C1222" s="602"/>
      <c r="D1222" s="602"/>
      <c r="G1222" s="603"/>
      <c r="I1222" s="602"/>
      <c r="J1222" s="602"/>
    </row>
    <row r="1223" spans="3:10" s="397" customFormat="1" ht="14.25" customHeight="1" x14ac:dyDescent="0.2">
      <c r="C1223" s="602"/>
      <c r="D1223" s="602"/>
      <c r="G1223" s="603"/>
      <c r="I1223" s="602"/>
      <c r="J1223" s="602"/>
    </row>
    <row r="1224" spans="3:10" s="397" customFormat="1" ht="14.25" customHeight="1" x14ac:dyDescent="0.2">
      <c r="C1224" s="602"/>
      <c r="D1224" s="602"/>
      <c r="G1224" s="603"/>
      <c r="I1224" s="602"/>
      <c r="J1224" s="602"/>
    </row>
    <row r="1225" spans="3:10" s="397" customFormat="1" ht="14.25" customHeight="1" x14ac:dyDescent="0.2">
      <c r="C1225" s="602"/>
      <c r="D1225" s="602"/>
      <c r="G1225" s="603"/>
      <c r="I1225" s="602"/>
      <c r="J1225" s="602"/>
    </row>
    <row r="1226" spans="3:10" s="397" customFormat="1" ht="14.25" customHeight="1" x14ac:dyDescent="0.2">
      <c r="C1226" s="602"/>
      <c r="D1226" s="602"/>
      <c r="G1226" s="603"/>
      <c r="I1226" s="602"/>
      <c r="J1226" s="602"/>
    </row>
    <row r="1227" spans="3:10" s="397" customFormat="1" ht="14.25" customHeight="1" x14ac:dyDescent="0.2">
      <c r="C1227" s="602"/>
      <c r="D1227" s="602"/>
      <c r="G1227" s="603"/>
      <c r="I1227" s="602"/>
      <c r="J1227" s="602"/>
    </row>
    <row r="1228" spans="3:10" s="397" customFormat="1" ht="14.25" customHeight="1" x14ac:dyDescent="0.2">
      <c r="C1228" s="602"/>
      <c r="D1228" s="602"/>
      <c r="G1228" s="603"/>
      <c r="I1228" s="602"/>
      <c r="J1228" s="602"/>
    </row>
    <row r="1229" spans="3:10" s="397" customFormat="1" ht="14.25" customHeight="1" x14ac:dyDescent="0.2">
      <c r="C1229" s="602"/>
      <c r="D1229" s="602"/>
      <c r="G1229" s="603"/>
      <c r="I1229" s="602"/>
      <c r="J1229" s="602"/>
    </row>
    <row r="1230" spans="3:10" s="397" customFormat="1" ht="14.25" customHeight="1" x14ac:dyDescent="0.2">
      <c r="C1230" s="602"/>
      <c r="D1230" s="602"/>
      <c r="G1230" s="603"/>
      <c r="I1230" s="602"/>
      <c r="J1230" s="602"/>
    </row>
    <row r="1231" spans="3:10" s="397" customFormat="1" ht="14.25" customHeight="1" x14ac:dyDescent="0.2">
      <c r="C1231" s="602"/>
      <c r="D1231" s="602"/>
      <c r="G1231" s="603"/>
      <c r="I1231" s="602"/>
      <c r="J1231" s="602"/>
    </row>
    <row r="1232" spans="3:10" s="397" customFormat="1" ht="14.25" customHeight="1" x14ac:dyDescent="0.2">
      <c r="C1232" s="602"/>
      <c r="D1232" s="602"/>
      <c r="G1232" s="603"/>
      <c r="I1232" s="602"/>
      <c r="J1232" s="602"/>
    </row>
    <row r="1233" spans="3:10" s="397" customFormat="1" ht="14.25" customHeight="1" x14ac:dyDescent="0.2">
      <c r="C1233" s="602"/>
      <c r="D1233" s="602"/>
      <c r="G1233" s="603"/>
      <c r="I1233" s="602"/>
      <c r="J1233" s="602"/>
    </row>
    <row r="1234" spans="3:10" s="397" customFormat="1" ht="14.25" customHeight="1" x14ac:dyDescent="0.2">
      <c r="C1234" s="602"/>
      <c r="D1234" s="602"/>
      <c r="G1234" s="603"/>
      <c r="I1234" s="602"/>
      <c r="J1234" s="602"/>
    </row>
    <row r="1235" spans="3:10" s="397" customFormat="1" ht="14.25" customHeight="1" x14ac:dyDescent="0.2">
      <c r="C1235" s="602"/>
      <c r="D1235" s="602"/>
      <c r="G1235" s="603"/>
      <c r="I1235" s="602"/>
      <c r="J1235" s="602"/>
    </row>
    <row r="1236" spans="3:10" s="397" customFormat="1" ht="14.25" customHeight="1" x14ac:dyDescent="0.2">
      <c r="C1236" s="602"/>
      <c r="D1236" s="602"/>
      <c r="G1236" s="603"/>
      <c r="I1236" s="602"/>
      <c r="J1236" s="602"/>
    </row>
    <row r="1237" spans="3:10" s="397" customFormat="1" ht="14.25" customHeight="1" x14ac:dyDescent="0.2">
      <c r="C1237" s="602"/>
      <c r="D1237" s="602"/>
      <c r="G1237" s="603"/>
      <c r="I1237" s="602"/>
      <c r="J1237" s="602"/>
    </row>
    <row r="1238" spans="3:10" s="397" customFormat="1" ht="14.25" customHeight="1" x14ac:dyDescent="0.2">
      <c r="C1238" s="602"/>
      <c r="D1238" s="602"/>
      <c r="G1238" s="603"/>
      <c r="I1238" s="602"/>
      <c r="J1238" s="602"/>
    </row>
    <row r="1239" spans="3:10" s="397" customFormat="1" ht="14.25" customHeight="1" x14ac:dyDescent="0.2">
      <c r="C1239" s="602"/>
      <c r="D1239" s="602"/>
      <c r="G1239" s="603"/>
      <c r="I1239" s="602"/>
      <c r="J1239" s="602"/>
    </row>
    <row r="1240" spans="3:10" s="397" customFormat="1" ht="14.25" customHeight="1" x14ac:dyDescent="0.2">
      <c r="C1240" s="602"/>
      <c r="D1240" s="602"/>
      <c r="G1240" s="603"/>
      <c r="I1240" s="602"/>
      <c r="J1240" s="602"/>
    </row>
    <row r="1241" spans="3:10" s="397" customFormat="1" ht="14.25" customHeight="1" x14ac:dyDescent="0.2">
      <c r="C1241" s="602"/>
      <c r="D1241" s="602"/>
      <c r="G1241" s="603"/>
      <c r="I1241" s="602"/>
      <c r="J1241" s="602"/>
    </row>
    <row r="1242" spans="3:10" s="397" customFormat="1" ht="14.25" customHeight="1" x14ac:dyDescent="0.2">
      <c r="C1242" s="602"/>
      <c r="D1242" s="602"/>
      <c r="G1242" s="603"/>
      <c r="I1242" s="602"/>
      <c r="J1242" s="602"/>
    </row>
    <row r="1243" spans="3:10" s="397" customFormat="1" ht="14.25" customHeight="1" x14ac:dyDescent="0.2">
      <c r="C1243" s="602"/>
      <c r="D1243" s="602"/>
      <c r="G1243" s="603"/>
      <c r="I1243" s="602"/>
      <c r="J1243" s="602"/>
    </row>
    <row r="1244" spans="3:10" s="397" customFormat="1" ht="14.25" customHeight="1" x14ac:dyDescent="0.2">
      <c r="C1244" s="602"/>
      <c r="D1244" s="602"/>
      <c r="G1244" s="603"/>
      <c r="I1244" s="602"/>
      <c r="J1244" s="602"/>
    </row>
    <row r="1245" spans="3:10" s="397" customFormat="1" ht="14.25" customHeight="1" x14ac:dyDescent="0.2">
      <c r="C1245" s="602"/>
      <c r="D1245" s="602"/>
      <c r="G1245" s="603"/>
      <c r="I1245" s="602"/>
      <c r="J1245" s="602"/>
    </row>
    <row r="1246" spans="3:10" s="397" customFormat="1" ht="14.25" customHeight="1" x14ac:dyDescent="0.2">
      <c r="C1246" s="602"/>
      <c r="D1246" s="602"/>
      <c r="G1246" s="603"/>
      <c r="I1246" s="602"/>
      <c r="J1246" s="602"/>
    </row>
    <row r="1247" spans="3:10" s="397" customFormat="1" ht="14.25" customHeight="1" x14ac:dyDescent="0.2">
      <c r="C1247" s="602"/>
      <c r="D1247" s="602"/>
      <c r="G1247" s="603"/>
      <c r="I1247" s="602"/>
      <c r="J1247" s="602"/>
    </row>
    <row r="1248" spans="3:10" s="397" customFormat="1" ht="14.25" customHeight="1" x14ac:dyDescent="0.2">
      <c r="C1248" s="602"/>
      <c r="D1248" s="602"/>
      <c r="G1248" s="603"/>
      <c r="I1248" s="602"/>
      <c r="J1248" s="602"/>
    </row>
    <row r="1249" spans="3:10" s="397" customFormat="1" ht="14.25" customHeight="1" x14ac:dyDescent="0.2">
      <c r="C1249" s="602"/>
      <c r="D1249" s="602"/>
      <c r="G1249" s="603"/>
      <c r="I1249" s="602"/>
      <c r="J1249" s="602"/>
    </row>
    <row r="1250" spans="3:10" s="397" customFormat="1" ht="14.25" customHeight="1" x14ac:dyDescent="0.2">
      <c r="C1250" s="602"/>
      <c r="D1250" s="602"/>
      <c r="G1250" s="603"/>
      <c r="I1250" s="602"/>
      <c r="J1250" s="602"/>
    </row>
    <row r="1251" spans="3:10" s="397" customFormat="1" ht="14.25" customHeight="1" x14ac:dyDescent="0.2">
      <c r="C1251" s="602"/>
      <c r="D1251" s="602"/>
      <c r="G1251" s="603"/>
      <c r="I1251" s="602"/>
      <c r="J1251" s="602"/>
    </row>
    <row r="1252" spans="3:10" s="397" customFormat="1" ht="14.25" customHeight="1" x14ac:dyDescent="0.2">
      <c r="C1252" s="602"/>
      <c r="D1252" s="602"/>
      <c r="G1252" s="603"/>
      <c r="I1252" s="602"/>
      <c r="J1252" s="602"/>
    </row>
    <row r="1253" spans="3:10" s="397" customFormat="1" ht="14.25" customHeight="1" x14ac:dyDescent="0.2">
      <c r="C1253" s="602"/>
      <c r="D1253" s="602"/>
      <c r="G1253" s="603"/>
      <c r="I1253" s="602"/>
      <c r="J1253" s="602"/>
    </row>
    <row r="1254" spans="3:10" s="397" customFormat="1" ht="14.25" customHeight="1" x14ac:dyDescent="0.2">
      <c r="C1254" s="602"/>
      <c r="D1254" s="602"/>
      <c r="G1254" s="603"/>
      <c r="I1254" s="602"/>
      <c r="J1254" s="602"/>
    </row>
    <row r="1255" spans="3:10" s="397" customFormat="1" ht="14.25" customHeight="1" x14ac:dyDescent="0.2">
      <c r="C1255" s="602"/>
      <c r="D1255" s="602"/>
      <c r="G1255" s="603"/>
      <c r="I1255" s="602"/>
      <c r="J1255" s="602"/>
    </row>
    <row r="1256" spans="3:10" s="397" customFormat="1" ht="14.25" customHeight="1" x14ac:dyDescent="0.2">
      <c r="C1256" s="602"/>
      <c r="D1256" s="602"/>
      <c r="G1256" s="603"/>
      <c r="I1256" s="602"/>
      <c r="J1256" s="602"/>
    </row>
    <row r="1257" spans="3:10" s="397" customFormat="1" ht="14.25" customHeight="1" x14ac:dyDescent="0.2">
      <c r="C1257" s="602"/>
      <c r="D1257" s="602"/>
      <c r="G1257" s="603"/>
      <c r="I1257" s="602"/>
      <c r="J1257" s="602"/>
    </row>
    <row r="1258" spans="3:10" s="397" customFormat="1" ht="14.25" customHeight="1" x14ac:dyDescent="0.2">
      <c r="C1258" s="602"/>
      <c r="D1258" s="602"/>
      <c r="G1258" s="603"/>
      <c r="I1258" s="602"/>
      <c r="J1258" s="602"/>
    </row>
    <row r="1259" spans="3:10" s="397" customFormat="1" ht="14.25" customHeight="1" x14ac:dyDescent="0.2">
      <c r="C1259" s="602"/>
      <c r="D1259" s="602"/>
      <c r="G1259" s="603"/>
      <c r="I1259" s="602"/>
      <c r="J1259" s="602"/>
    </row>
    <row r="1260" spans="3:10" s="397" customFormat="1" ht="14.25" customHeight="1" x14ac:dyDescent="0.2">
      <c r="C1260" s="602"/>
      <c r="D1260" s="602"/>
      <c r="G1260" s="603"/>
      <c r="I1260" s="602"/>
      <c r="J1260" s="602"/>
    </row>
    <row r="1261" spans="3:10" s="397" customFormat="1" ht="14.25" customHeight="1" x14ac:dyDescent="0.2">
      <c r="C1261" s="602"/>
      <c r="D1261" s="602"/>
      <c r="G1261" s="603"/>
      <c r="I1261" s="602"/>
      <c r="J1261" s="602"/>
    </row>
    <row r="1262" spans="3:10" s="397" customFormat="1" ht="14.25" customHeight="1" x14ac:dyDescent="0.2">
      <c r="C1262" s="602"/>
      <c r="D1262" s="602"/>
      <c r="G1262" s="603"/>
      <c r="I1262" s="602"/>
      <c r="J1262" s="602"/>
    </row>
    <row r="1263" spans="3:10" s="397" customFormat="1" ht="14.25" customHeight="1" x14ac:dyDescent="0.2">
      <c r="C1263" s="602"/>
      <c r="D1263" s="602"/>
      <c r="G1263" s="603"/>
      <c r="I1263" s="602"/>
      <c r="J1263" s="602"/>
    </row>
    <row r="1264" spans="3:10" s="397" customFormat="1" ht="14.25" customHeight="1" x14ac:dyDescent="0.2">
      <c r="C1264" s="602"/>
      <c r="D1264" s="602"/>
      <c r="G1264" s="603"/>
      <c r="I1264" s="602"/>
      <c r="J1264" s="602"/>
    </row>
    <row r="1265" spans="3:10" s="397" customFormat="1" ht="14.25" customHeight="1" x14ac:dyDescent="0.2">
      <c r="C1265" s="602"/>
      <c r="D1265" s="602"/>
      <c r="G1265" s="603"/>
      <c r="I1265" s="602"/>
      <c r="J1265" s="602"/>
    </row>
    <row r="1266" spans="3:10" s="397" customFormat="1" ht="14.25" customHeight="1" x14ac:dyDescent="0.2">
      <c r="C1266" s="602"/>
      <c r="D1266" s="602"/>
      <c r="G1266" s="603"/>
      <c r="I1266" s="602"/>
      <c r="J1266" s="602"/>
    </row>
    <row r="1267" spans="3:10" s="397" customFormat="1" ht="14.25" customHeight="1" x14ac:dyDescent="0.2">
      <c r="C1267" s="602"/>
      <c r="D1267" s="602"/>
      <c r="G1267" s="603"/>
      <c r="I1267" s="602"/>
      <c r="J1267" s="602"/>
    </row>
    <row r="1268" spans="3:10" s="397" customFormat="1" ht="14.25" customHeight="1" x14ac:dyDescent="0.2">
      <c r="C1268" s="602"/>
      <c r="D1268" s="602"/>
      <c r="G1268" s="603"/>
      <c r="I1268" s="602"/>
      <c r="J1268" s="602"/>
    </row>
    <row r="1269" spans="3:10" s="397" customFormat="1" ht="14.25" customHeight="1" x14ac:dyDescent="0.2">
      <c r="C1269" s="602"/>
      <c r="D1269" s="602"/>
      <c r="G1269" s="603"/>
      <c r="I1269" s="602"/>
      <c r="J1269" s="602"/>
    </row>
    <row r="1270" spans="3:10" s="397" customFormat="1" ht="14.25" customHeight="1" x14ac:dyDescent="0.2">
      <c r="C1270" s="602"/>
      <c r="D1270" s="602"/>
      <c r="G1270" s="603"/>
      <c r="I1270" s="602"/>
      <c r="J1270" s="602"/>
    </row>
    <row r="1271" spans="3:10" s="397" customFormat="1" ht="14.25" customHeight="1" x14ac:dyDescent="0.2">
      <c r="C1271" s="602"/>
      <c r="D1271" s="602"/>
      <c r="G1271" s="603"/>
      <c r="I1271" s="602"/>
      <c r="J1271" s="602"/>
    </row>
    <row r="1272" spans="3:10" s="397" customFormat="1" ht="14.25" customHeight="1" x14ac:dyDescent="0.2">
      <c r="C1272" s="602"/>
      <c r="D1272" s="602"/>
      <c r="G1272" s="603"/>
      <c r="I1272" s="602"/>
      <c r="J1272" s="602"/>
    </row>
    <row r="1273" spans="3:10" s="397" customFormat="1" ht="14.25" customHeight="1" x14ac:dyDescent="0.2">
      <c r="C1273" s="602"/>
      <c r="D1273" s="602"/>
      <c r="G1273" s="603"/>
      <c r="I1273" s="602"/>
      <c r="J1273" s="602"/>
    </row>
    <row r="1274" spans="3:10" s="397" customFormat="1" ht="14.25" customHeight="1" x14ac:dyDescent="0.2">
      <c r="C1274" s="602"/>
      <c r="D1274" s="602"/>
      <c r="G1274" s="603"/>
      <c r="I1274" s="602"/>
      <c r="J1274" s="602"/>
    </row>
    <row r="1275" spans="3:10" s="397" customFormat="1" ht="14.25" customHeight="1" x14ac:dyDescent="0.2">
      <c r="C1275" s="602"/>
      <c r="D1275" s="602"/>
      <c r="G1275" s="603"/>
      <c r="I1275" s="602"/>
      <c r="J1275" s="602"/>
    </row>
    <row r="1276" spans="3:10" s="397" customFormat="1" ht="14.25" customHeight="1" x14ac:dyDescent="0.2">
      <c r="C1276" s="602"/>
      <c r="D1276" s="602"/>
      <c r="G1276" s="603"/>
      <c r="I1276" s="602"/>
      <c r="J1276" s="602"/>
    </row>
    <row r="1277" spans="3:10" s="397" customFormat="1" ht="14.25" customHeight="1" x14ac:dyDescent="0.2">
      <c r="C1277" s="602"/>
      <c r="D1277" s="602"/>
      <c r="G1277" s="603"/>
      <c r="I1277" s="602"/>
      <c r="J1277" s="602"/>
    </row>
    <row r="1278" spans="3:10" s="397" customFormat="1" ht="14.25" customHeight="1" x14ac:dyDescent="0.2">
      <c r="C1278" s="602"/>
      <c r="D1278" s="602"/>
      <c r="G1278" s="603"/>
      <c r="I1278" s="602"/>
      <c r="J1278" s="602"/>
    </row>
    <row r="1279" spans="3:10" s="397" customFormat="1" ht="14.25" customHeight="1" x14ac:dyDescent="0.2">
      <c r="C1279" s="602"/>
      <c r="D1279" s="602"/>
      <c r="G1279" s="603"/>
      <c r="I1279" s="602"/>
      <c r="J1279" s="602"/>
    </row>
    <row r="1280" spans="3:10" s="397" customFormat="1" ht="14.25" customHeight="1" x14ac:dyDescent="0.2">
      <c r="C1280" s="602"/>
      <c r="D1280" s="602"/>
      <c r="G1280" s="603"/>
      <c r="I1280" s="602"/>
      <c r="J1280" s="602"/>
    </row>
    <row r="1281" spans="3:10" s="397" customFormat="1" ht="14.25" customHeight="1" x14ac:dyDescent="0.2">
      <c r="C1281" s="602"/>
      <c r="D1281" s="602"/>
      <c r="G1281" s="603"/>
      <c r="I1281" s="602"/>
      <c r="J1281" s="602"/>
    </row>
    <row r="1282" spans="3:10" s="397" customFormat="1" ht="14.25" customHeight="1" x14ac:dyDescent="0.2">
      <c r="C1282" s="602"/>
      <c r="D1282" s="602"/>
      <c r="G1282" s="603"/>
      <c r="I1282" s="602"/>
      <c r="J1282" s="602"/>
    </row>
    <row r="1283" spans="3:10" s="397" customFormat="1" ht="14.25" customHeight="1" x14ac:dyDescent="0.2">
      <c r="C1283" s="602"/>
      <c r="D1283" s="602"/>
      <c r="G1283" s="603"/>
      <c r="I1283" s="602"/>
      <c r="J1283" s="602"/>
    </row>
    <row r="1284" spans="3:10" s="397" customFormat="1" ht="14.25" customHeight="1" x14ac:dyDescent="0.2">
      <c r="C1284" s="602"/>
      <c r="D1284" s="602"/>
      <c r="G1284" s="603"/>
      <c r="I1284" s="602"/>
      <c r="J1284" s="602"/>
    </row>
    <row r="1285" spans="3:10" s="397" customFormat="1" ht="14.25" customHeight="1" x14ac:dyDescent="0.2">
      <c r="C1285" s="602"/>
      <c r="D1285" s="602"/>
      <c r="G1285" s="603"/>
      <c r="I1285" s="602"/>
      <c r="J1285" s="602"/>
    </row>
    <row r="1286" spans="3:10" s="397" customFormat="1" ht="14.25" customHeight="1" x14ac:dyDescent="0.2">
      <c r="C1286" s="602"/>
      <c r="D1286" s="602"/>
      <c r="G1286" s="603"/>
      <c r="I1286" s="602"/>
      <c r="J1286" s="602"/>
    </row>
    <row r="1287" spans="3:10" s="397" customFormat="1" ht="14.25" customHeight="1" x14ac:dyDescent="0.2">
      <c r="C1287" s="602"/>
      <c r="D1287" s="602"/>
      <c r="G1287" s="603"/>
      <c r="I1287" s="602"/>
      <c r="J1287" s="602"/>
    </row>
    <row r="1288" spans="3:10" s="397" customFormat="1" ht="14.25" customHeight="1" x14ac:dyDescent="0.2">
      <c r="C1288" s="602"/>
      <c r="D1288" s="602"/>
      <c r="G1288" s="603"/>
      <c r="I1288" s="602"/>
      <c r="J1288" s="602"/>
    </row>
    <row r="1289" spans="3:10" s="397" customFormat="1" ht="14.25" customHeight="1" x14ac:dyDescent="0.2">
      <c r="C1289" s="602"/>
      <c r="D1289" s="602"/>
      <c r="G1289" s="603"/>
      <c r="I1289" s="602"/>
      <c r="J1289" s="602"/>
    </row>
    <row r="1290" spans="3:10" s="397" customFormat="1" ht="14.25" customHeight="1" x14ac:dyDescent="0.2">
      <c r="C1290" s="602"/>
      <c r="D1290" s="602"/>
      <c r="G1290" s="603"/>
      <c r="I1290" s="602"/>
      <c r="J1290" s="602"/>
    </row>
    <row r="1291" spans="3:10" s="397" customFormat="1" ht="14.25" customHeight="1" x14ac:dyDescent="0.2">
      <c r="C1291" s="602"/>
      <c r="D1291" s="602"/>
      <c r="G1291" s="603"/>
      <c r="I1291" s="602"/>
      <c r="J1291" s="602"/>
    </row>
    <row r="1292" spans="3:10" s="397" customFormat="1" ht="14.25" customHeight="1" x14ac:dyDescent="0.2">
      <c r="C1292" s="602"/>
      <c r="D1292" s="602"/>
      <c r="G1292" s="603"/>
      <c r="I1292" s="602"/>
      <c r="J1292" s="602"/>
    </row>
    <row r="1293" spans="3:10" s="397" customFormat="1" ht="14.25" customHeight="1" x14ac:dyDescent="0.2">
      <c r="C1293" s="602"/>
      <c r="D1293" s="602"/>
      <c r="G1293" s="603"/>
      <c r="I1293" s="602"/>
      <c r="J1293" s="602"/>
    </row>
    <row r="1294" spans="3:10" s="397" customFormat="1" ht="14.25" customHeight="1" x14ac:dyDescent="0.2">
      <c r="C1294" s="602"/>
      <c r="D1294" s="602"/>
      <c r="G1294" s="603"/>
      <c r="I1294" s="602"/>
      <c r="J1294" s="602"/>
    </row>
    <row r="1295" spans="3:10" s="397" customFormat="1" ht="14.25" customHeight="1" x14ac:dyDescent="0.2">
      <c r="C1295" s="602"/>
      <c r="D1295" s="602"/>
      <c r="G1295" s="603"/>
      <c r="I1295" s="602"/>
      <c r="J1295" s="602"/>
    </row>
    <row r="1296" spans="3:10" s="397" customFormat="1" ht="14.25" customHeight="1" x14ac:dyDescent="0.2">
      <c r="C1296" s="602"/>
      <c r="D1296" s="602"/>
      <c r="G1296" s="603"/>
      <c r="I1296" s="602"/>
      <c r="J1296" s="602"/>
    </row>
    <row r="1297" spans="3:10" s="397" customFormat="1" ht="14.25" customHeight="1" x14ac:dyDescent="0.2">
      <c r="C1297" s="602"/>
      <c r="D1297" s="602"/>
      <c r="G1297" s="603"/>
      <c r="I1297" s="602"/>
      <c r="J1297" s="602"/>
    </row>
    <row r="1298" spans="3:10" s="397" customFormat="1" ht="14.25" customHeight="1" x14ac:dyDescent="0.2">
      <c r="C1298" s="602"/>
      <c r="D1298" s="602"/>
      <c r="G1298" s="603"/>
      <c r="I1298" s="602"/>
      <c r="J1298" s="602"/>
    </row>
    <row r="1299" spans="3:10" s="397" customFormat="1" ht="14.25" customHeight="1" x14ac:dyDescent="0.2">
      <c r="C1299" s="602"/>
      <c r="D1299" s="602"/>
      <c r="G1299" s="603"/>
      <c r="I1299" s="602"/>
      <c r="J1299" s="602"/>
    </row>
    <row r="1300" spans="3:10" s="397" customFormat="1" ht="14.25" customHeight="1" x14ac:dyDescent="0.2">
      <c r="C1300" s="602"/>
      <c r="D1300" s="602"/>
      <c r="G1300" s="603"/>
      <c r="I1300" s="602"/>
      <c r="J1300" s="602"/>
    </row>
    <row r="1301" spans="3:10" s="397" customFormat="1" ht="14.25" customHeight="1" x14ac:dyDescent="0.2">
      <c r="C1301" s="602"/>
      <c r="D1301" s="602"/>
      <c r="G1301" s="603"/>
      <c r="I1301" s="602"/>
      <c r="J1301" s="602"/>
    </row>
    <row r="1302" spans="3:10" s="397" customFormat="1" ht="14.25" customHeight="1" x14ac:dyDescent="0.2">
      <c r="C1302" s="602"/>
      <c r="D1302" s="602"/>
      <c r="G1302" s="603"/>
      <c r="I1302" s="602"/>
      <c r="J1302" s="602"/>
    </row>
    <row r="1303" spans="3:10" s="397" customFormat="1" ht="14.25" customHeight="1" x14ac:dyDescent="0.2">
      <c r="C1303" s="602"/>
      <c r="D1303" s="602"/>
      <c r="G1303" s="603"/>
      <c r="I1303" s="602"/>
      <c r="J1303" s="602"/>
    </row>
    <row r="1304" spans="3:10" s="397" customFormat="1" ht="14.25" customHeight="1" x14ac:dyDescent="0.2">
      <c r="C1304" s="602"/>
      <c r="D1304" s="602"/>
      <c r="G1304" s="603"/>
      <c r="I1304" s="602"/>
      <c r="J1304" s="602"/>
    </row>
    <row r="1305" spans="3:10" s="397" customFormat="1" ht="14.25" customHeight="1" x14ac:dyDescent="0.2">
      <c r="C1305" s="602"/>
      <c r="D1305" s="602"/>
      <c r="G1305" s="603"/>
      <c r="I1305" s="602"/>
      <c r="J1305" s="602"/>
    </row>
    <row r="1306" spans="3:10" s="397" customFormat="1" ht="14.25" customHeight="1" x14ac:dyDescent="0.2">
      <c r="C1306" s="602"/>
      <c r="D1306" s="602"/>
      <c r="G1306" s="603"/>
      <c r="I1306" s="602"/>
      <c r="J1306" s="602"/>
    </row>
    <row r="1307" spans="3:10" s="397" customFormat="1" ht="14.25" customHeight="1" x14ac:dyDescent="0.2">
      <c r="C1307" s="602"/>
      <c r="D1307" s="602"/>
      <c r="G1307" s="603"/>
      <c r="I1307" s="602"/>
      <c r="J1307" s="602"/>
    </row>
    <row r="1308" spans="3:10" s="397" customFormat="1" ht="14.25" customHeight="1" x14ac:dyDescent="0.2">
      <c r="C1308" s="602"/>
      <c r="D1308" s="602"/>
      <c r="G1308" s="603"/>
      <c r="I1308" s="602"/>
      <c r="J1308" s="602"/>
    </row>
    <row r="1309" spans="3:10" s="397" customFormat="1" ht="14.25" customHeight="1" x14ac:dyDescent="0.2">
      <c r="C1309" s="602"/>
      <c r="D1309" s="602"/>
      <c r="G1309" s="603"/>
      <c r="I1309" s="602"/>
      <c r="J1309" s="602"/>
    </row>
    <row r="1310" spans="3:10" s="397" customFormat="1" ht="14.25" customHeight="1" x14ac:dyDescent="0.2">
      <c r="C1310" s="602"/>
      <c r="D1310" s="602"/>
      <c r="G1310" s="603"/>
      <c r="I1310" s="602"/>
      <c r="J1310" s="602"/>
    </row>
    <row r="1311" spans="3:10" s="397" customFormat="1" ht="14.25" customHeight="1" x14ac:dyDescent="0.2">
      <c r="C1311" s="602"/>
      <c r="D1311" s="602"/>
      <c r="G1311" s="603"/>
      <c r="I1311" s="602"/>
      <c r="J1311" s="602"/>
    </row>
    <row r="1312" spans="3:10" s="397" customFormat="1" ht="14.25" customHeight="1" x14ac:dyDescent="0.2">
      <c r="C1312" s="602"/>
      <c r="D1312" s="602"/>
      <c r="G1312" s="603"/>
      <c r="I1312" s="602"/>
      <c r="J1312" s="602"/>
    </row>
    <row r="1313" spans="3:10" s="397" customFormat="1" ht="14.25" customHeight="1" x14ac:dyDescent="0.2">
      <c r="C1313" s="602"/>
      <c r="D1313" s="602"/>
      <c r="G1313" s="603"/>
      <c r="I1313" s="602"/>
      <c r="J1313" s="602"/>
    </row>
    <row r="1314" spans="3:10" s="397" customFormat="1" ht="14.25" customHeight="1" x14ac:dyDescent="0.2">
      <c r="C1314" s="602"/>
      <c r="D1314" s="602"/>
      <c r="G1314" s="603"/>
      <c r="I1314" s="602"/>
      <c r="J1314" s="602"/>
    </row>
    <row r="1315" spans="3:10" s="397" customFormat="1" ht="14.25" customHeight="1" x14ac:dyDescent="0.2">
      <c r="C1315" s="602"/>
      <c r="D1315" s="602"/>
      <c r="G1315" s="603"/>
      <c r="I1315" s="602"/>
      <c r="J1315" s="602"/>
    </row>
    <row r="1316" spans="3:10" s="397" customFormat="1" ht="14.25" customHeight="1" x14ac:dyDescent="0.2">
      <c r="C1316" s="602"/>
      <c r="D1316" s="602"/>
      <c r="G1316" s="603"/>
      <c r="I1316" s="602"/>
      <c r="J1316" s="602"/>
    </row>
    <row r="1317" spans="3:10" s="397" customFormat="1" ht="14.25" customHeight="1" x14ac:dyDescent="0.2">
      <c r="C1317" s="602"/>
      <c r="D1317" s="602"/>
      <c r="G1317" s="603"/>
      <c r="I1317" s="602"/>
      <c r="J1317" s="602"/>
    </row>
    <row r="1318" spans="3:10" s="397" customFormat="1" ht="14.25" customHeight="1" x14ac:dyDescent="0.2">
      <c r="C1318" s="602"/>
      <c r="D1318" s="602"/>
      <c r="G1318" s="603"/>
      <c r="I1318" s="602"/>
      <c r="J1318" s="602"/>
    </row>
    <row r="1319" spans="3:10" s="397" customFormat="1" ht="14.25" customHeight="1" x14ac:dyDescent="0.2">
      <c r="C1319" s="602"/>
      <c r="D1319" s="602"/>
      <c r="G1319" s="603"/>
      <c r="I1319" s="602"/>
      <c r="J1319" s="602"/>
    </row>
    <row r="1320" spans="3:10" s="397" customFormat="1" ht="14.25" customHeight="1" x14ac:dyDescent="0.2">
      <c r="C1320" s="602"/>
      <c r="D1320" s="602"/>
      <c r="G1320" s="603"/>
      <c r="I1320" s="602"/>
      <c r="J1320" s="602"/>
    </row>
    <row r="1321" spans="3:10" s="397" customFormat="1" ht="14.25" customHeight="1" x14ac:dyDescent="0.2">
      <c r="C1321" s="602"/>
      <c r="D1321" s="602"/>
      <c r="G1321" s="603"/>
      <c r="I1321" s="602"/>
      <c r="J1321" s="602"/>
    </row>
    <row r="1322" spans="3:10" s="397" customFormat="1" ht="14.25" customHeight="1" x14ac:dyDescent="0.2">
      <c r="C1322" s="602"/>
      <c r="D1322" s="602"/>
      <c r="G1322" s="603"/>
      <c r="I1322" s="602"/>
      <c r="J1322" s="602"/>
    </row>
    <row r="1323" spans="3:10" s="397" customFormat="1" ht="14.25" customHeight="1" x14ac:dyDescent="0.2">
      <c r="C1323" s="602"/>
      <c r="D1323" s="602"/>
      <c r="G1323" s="603"/>
      <c r="I1323" s="602"/>
      <c r="J1323" s="602"/>
    </row>
    <row r="1324" spans="3:10" s="397" customFormat="1" ht="14.25" customHeight="1" x14ac:dyDescent="0.2">
      <c r="C1324" s="602"/>
      <c r="D1324" s="602"/>
      <c r="G1324" s="603"/>
      <c r="I1324" s="602"/>
      <c r="J1324" s="602"/>
    </row>
    <row r="1325" spans="3:10" s="397" customFormat="1" ht="14.25" customHeight="1" x14ac:dyDescent="0.2">
      <c r="C1325" s="602"/>
      <c r="D1325" s="602"/>
      <c r="G1325" s="603"/>
      <c r="I1325" s="602"/>
      <c r="J1325" s="602"/>
    </row>
    <row r="1326" spans="3:10" s="397" customFormat="1" ht="14.25" customHeight="1" x14ac:dyDescent="0.2">
      <c r="C1326" s="602"/>
      <c r="D1326" s="602"/>
      <c r="G1326" s="603"/>
      <c r="I1326" s="602"/>
      <c r="J1326" s="602"/>
    </row>
    <row r="1327" spans="3:10" s="397" customFormat="1" ht="14.25" customHeight="1" x14ac:dyDescent="0.2">
      <c r="C1327" s="602"/>
      <c r="D1327" s="602"/>
      <c r="G1327" s="603"/>
      <c r="I1327" s="602"/>
      <c r="J1327" s="602"/>
    </row>
    <row r="1328" spans="3:10" s="397" customFormat="1" ht="14.25" customHeight="1" x14ac:dyDescent="0.2">
      <c r="C1328" s="602"/>
      <c r="D1328" s="602"/>
      <c r="G1328" s="603"/>
      <c r="I1328" s="602"/>
      <c r="J1328" s="602"/>
    </row>
    <row r="1329" spans="3:10" s="397" customFormat="1" ht="14.25" customHeight="1" x14ac:dyDescent="0.2">
      <c r="C1329" s="602"/>
      <c r="D1329" s="602"/>
      <c r="G1329" s="603"/>
      <c r="I1329" s="602"/>
      <c r="J1329" s="602"/>
    </row>
    <row r="1330" spans="3:10" s="397" customFormat="1" ht="14.25" customHeight="1" x14ac:dyDescent="0.2">
      <c r="C1330" s="602"/>
      <c r="D1330" s="602"/>
      <c r="G1330" s="603"/>
      <c r="I1330" s="602"/>
      <c r="J1330" s="602"/>
    </row>
    <row r="1331" spans="3:10" s="397" customFormat="1" ht="14.25" customHeight="1" x14ac:dyDescent="0.2">
      <c r="C1331" s="602"/>
      <c r="D1331" s="602"/>
      <c r="G1331" s="603"/>
      <c r="I1331" s="602"/>
      <c r="J1331" s="602"/>
    </row>
    <row r="1332" spans="3:10" s="397" customFormat="1" ht="14.25" customHeight="1" x14ac:dyDescent="0.2">
      <c r="C1332" s="602"/>
      <c r="D1332" s="602"/>
      <c r="G1332" s="603"/>
      <c r="I1332" s="602"/>
      <c r="J1332" s="602"/>
    </row>
    <row r="1333" spans="3:10" s="397" customFormat="1" ht="14.25" customHeight="1" x14ac:dyDescent="0.2">
      <c r="C1333" s="602"/>
      <c r="D1333" s="602"/>
      <c r="G1333" s="603"/>
      <c r="I1333" s="602"/>
      <c r="J1333" s="602"/>
    </row>
    <row r="1334" spans="3:10" s="397" customFormat="1" ht="14.25" customHeight="1" x14ac:dyDescent="0.2">
      <c r="C1334" s="602"/>
      <c r="D1334" s="602"/>
      <c r="G1334" s="603"/>
      <c r="I1334" s="602"/>
      <c r="J1334" s="602"/>
    </row>
    <row r="1335" spans="3:10" s="397" customFormat="1" ht="14.25" customHeight="1" x14ac:dyDescent="0.2">
      <c r="C1335" s="602"/>
      <c r="D1335" s="602"/>
      <c r="G1335" s="603"/>
      <c r="I1335" s="602"/>
      <c r="J1335" s="602"/>
    </row>
    <row r="1336" spans="3:10" s="397" customFormat="1" ht="14.25" customHeight="1" x14ac:dyDescent="0.2">
      <c r="C1336" s="602"/>
      <c r="D1336" s="602"/>
      <c r="G1336" s="603"/>
      <c r="I1336" s="602"/>
      <c r="J1336" s="602"/>
    </row>
    <row r="1337" spans="3:10" s="397" customFormat="1" ht="14.25" customHeight="1" x14ac:dyDescent="0.2">
      <c r="C1337" s="602"/>
      <c r="D1337" s="602"/>
      <c r="G1337" s="603"/>
      <c r="I1337" s="602"/>
      <c r="J1337" s="602"/>
    </row>
    <row r="1338" spans="3:10" s="397" customFormat="1" ht="14.25" customHeight="1" x14ac:dyDescent="0.2">
      <c r="C1338" s="602"/>
      <c r="D1338" s="602"/>
      <c r="G1338" s="603"/>
      <c r="I1338" s="602"/>
      <c r="J1338" s="602"/>
    </row>
    <row r="1339" spans="3:10" s="397" customFormat="1" ht="14.25" customHeight="1" x14ac:dyDescent="0.2">
      <c r="C1339" s="602"/>
      <c r="D1339" s="602"/>
      <c r="G1339" s="603"/>
      <c r="I1339" s="602"/>
      <c r="J1339" s="602"/>
    </row>
    <row r="1340" spans="3:10" s="397" customFormat="1" ht="14.25" customHeight="1" x14ac:dyDescent="0.2">
      <c r="C1340" s="602"/>
      <c r="D1340" s="602"/>
      <c r="G1340" s="603"/>
      <c r="I1340" s="602"/>
      <c r="J1340" s="602"/>
    </row>
    <row r="1341" spans="3:10" s="397" customFormat="1" ht="14.25" customHeight="1" x14ac:dyDescent="0.2">
      <c r="C1341" s="602"/>
      <c r="D1341" s="602"/>
      <c r="G1341" s="603"/>
      <c r="I1341" s="602"/>
      <c r="J1341" s="602"/>
    </row>
    <row r="1342" spans="3:10" s="397" customFormat="1" ht="14.25" customHeight="1" x14ac:dyDescent="0.2">
      <c r="C1342" s="602"/>
      <c r="D1342" s="602"/>
      <c r="G1342" s="603"/>
      <c r="I1342" s="602"/>
      <c r="J1342" s="602"/>
    </row>
    <row r="1343" spans="3:10" s="397" customFormat="1" ht="14.25" customHeight="1" x14ac:dyDescent="0.2">
      <c r="C1343" s="602"/>
      <c r="D1343" s="602"/>
      <c r="G1343" s="603"/>
      <c r="I1343" s="602"/>
      <c r="J1343" s="602"/>
    </row>
    <row r="1344" spans="3:10" s="397" customFormat="1" ht="14.25" customHeight="1" x14ac:dyDescent="0.2">
      <c r="C1344" s="602"/>
      <c r="D1344" s="602"/>
      <c r="G1344" s="603"/>
      <c r="I1344" s="602"/>
      <c r="J1344" s="602"/>
    </row>
    <row r="1345" spans="3:10" s="397" customFormat="1" ht="14.25" customHeight="1" x14ac:dyDescent="0.2">
      <c r="C1345" s="602"/>
      <c r="D1345" s="602"/>
      <c r="G1345" s="603"/>
      <c r="I1345" s="602"/>
      <c r="J1345" s="602"/>
    </row>
    <row r="1346" spans="3:10" s="397" customFormat="1" ht="14.25" customHeight="1" x14ac:dyDescent="0.2">
      <c r="C1346" s="602"/>
      <c r="D1346" s="602"/>
      <c r="G1346" s="603"/>
      <c r="I1346" s="602"/>
      <c r="J1346" s="602"/>
    </row>
    <row r="1347" spans="3:10" s="397" customFormat="1" ht="14.25" customHeight="1" x14ac:dyDescent="0.2">
      <c r="C1347" s="602"/>
      <c r="D1347" s="602"/>
      <c r="G1347" s="603"/>
      <c r="I1347" s="602"/>
      <c r="J1347" s="602"/>
    </row>
    <row r="1348" spans="3:10" s="397" customFormat="1" ht="14.25" customHeight="1" x14ac:dyDescent="0.2">
      <c r="C1348" s="602"/>
      <c r="D1348" s="602"/>
      <c r="G1348" s="603"/>
      <c r="I1348" s="602"/>
      <c r="J1348" s="602"/>
    </row>
    <row r="1349" spans="3:10" s="397" customFormat="1" ht="14.25" customHeight="1" x14ac:dyDescent="0.2">
      <c r="C1349" s="602"/>
      <c r="D1349" s="602"/>
      <c r="G1349" s="603"/>
      <c r="I1349" s="602"/>
      <c r="J1349" s="602"/>
    </row>
    <row r="1350" spans="3:10" s="397" customFormat="1" ht="14.25" customHeight="1" x14ac:dyDescent="0.2">
      <c r="C1350" s="602"/>
      <c r="D1350" s="602"/>
      <c r="G1350" s="603"/>
      <c r="I1350" s="602"/>
      <c r="J1350" s="602"/>
    </row>
    <row r="1351" spans="3:10" s="397" customFormat="1" ht="14.25" customHeight="1" x14ac:dyDescent="0.2">
      <c r="C1351" s="602"/>
      <c r="D1351" s="602"/>
      <c r="G1351" s="603"/>
      <c r="I1351" s="602"/>
      <c r="J1351" s="602"/>
    </row>
    <row r="1352" spans="3:10" s="397" customFormat="1" ht="14.25" customHeight="1" x14ac:dyDescent="0.2">
      <c r="C1352" s="602"/>
      <c r="D1352" s="602"/>
      <c r="G1352" s="603"/>
      <c r="I1352" s="602"/>
      <c r="J1352" s="602"/>
    </row>
    <row r="1353" spans="3:10" s="397" customFormat="1" ht="14.25" customHeight="1" x14ac:dyDescent="0.2">
      <c r="C1353" s="602"/>
      <c r="D1353" s="602"/>
      <c r="G1353" s="603"/>
      <c r="I1353" s="602"/>
      <c r="J1353" s="602"/>
    </row>
    <row r="1354" spans="3:10" s="397" customFormat="1" ht="14.25" customHeight="1" x14ac:dyDescent="0.2">
      <c r="C1354" s="602"/>
      <c r="D1354" s="602"/>
      <c r="G1354" s="603"/>
      <c r="I1354" s="602"/>
      <c r="J1354" s="602"/>
    </row>
    <row r="1355" spans="3:10" s="397" customFormat="1" ht="14.25" customHeight="1" x14ac:dyDescent="0.2">
      <c r="C1355" s="602"/>
      <c r="D1355" s="602"/>
      <c r="G1355" s="603"/>
      <c r="I1355" s="602"/>
      <c r="J1355" s="602"/>
    </row>
    <row r="1356" spans="3:10" s="397" customFormat="1" ht="14.25" customHeight="1" x14ac:dyDescent="0.2">
      <c r="C1356" s="602"/>
      <c r="D1356" s="602"/>
      <c r="G1356" s="603"/>
      <c r="I1356" s="602"/>
      <c r="J1356" s="602"/>
    </row>
    <row r="1357" spans="3:10" s="397" customFormat="1" ht="14.25" customHeight="1" x14ac:dyDescent="0.2">
      <c r="C1357" s="602"/>
      <c r="D1357" s="602"/>
      <c r="G1357" s="603"/>
      <c r="I1357" s="602"/>
      <c r="J1357" s="602"/>
    </row>
    <row r="1358" spans="3:10" s="397" customFormat="1" ht="14.25" customHeight="1" x14ac:dyDescent="0.2">
      <c r="C1358" s="602"/>
      <c r="D1358" s="602"/>
      <c r="G1358" s="603"/>
      <c r="I1358" s="602"/>
      <c r="J1358" s="602"/>
    </row>
    <row r="1359" spans="3:10" s="397" customFormat="1" ht="14.25" customHeight="1" x14ac:dyDescent="0.2">
      <c r="C1359" s="602"/>
      <c r="D1359" s="602"/>
      <c r="G1359" s="603"/>
      <c r="I1359" s="602"/>
      <c r="J1359" s="602"/>
    </row>
    <row r="1360" spans="3:10" s="397" customFormat="1" ht="14.25" customHeight="1" x14ac:dyDescent="0.2">
      <c r="C1360" s="602"/>
      <c r="D1360" s="602"/>
      <c r="G1360" s="603"/>
      <c r="I1360" s="602"/>
      <c r="J1360" s="602"/>
    </row>
    <row r="1361" spans="3:10" s="397" customFormat="1" ht="14.25" customHeight="1" x14ac:dyDescent="0.2">
      <c r="C1361" s="602"/>
      <c r="D1361" s="602"/>
      <c r="G1361" s="603"/>
      <c r="I1361" s="602"/>
      <c r="J1361" s="602"/>
    </row>
    <row r="1362" spans="3:10" s="397" customFormat="1" ht="14.25" customHeight="1" x14ac:dyDescent="0.2">
      <c r="C1362" s="602"/>
      <c r="D1362" s="602"/>
      <c r="G1362" s="603"/>
      <c r="I1362" s="602"/>
      <c r="J1362" s="602"/>
    </row>
    <row r="1363" spans="3:10" s="397" customFormat="1" ht="14.25" customHeight="1" x14ac:dyDescent="0.2">
      <c r="C1363" s="602"/>
      <c r="D1363" s="602"/>
      <c r="G1363" s="603"/>
      <c r="I1363" s="602"/>
      <c r="J1363" s="602"/>
    </row>
    <row r="1364" spans="3:10" s="397" customFormat="1" ht="14.25" customHeight="1" x14ac:dyDescent="0.2">
      <c r="C1364" s="602"/>
      <c r="D1364" s="602"/>
      <c r="G1364" s="603"/>
      <c r="I1364" s="602"/>
      <c r="J1364" s="602"/>
    </row>
    <row r="1365" spans="3:10" s="397" customFormat="1" ht="14.25" customHeight="1" x14ac:dyDescent="0.2">
      <c r="C1365" s="602"/>
      <c r="D1365" s="602"/>
      <c r="G1365" s="603"/>
      <c r="I1365" s="602"/>
      <c r="J1365" s="602"/>
    </row>
    <row r="1366" spans="3:10" s="397" customFormat="1" ht="14.25" customHeight="1" x14ac:dyDescent="0.2">
      <c r="C1366" s="602"/>
      <c r="D1366" s="602"/>
      <c r="G1366" s="603"/>
      <c r="I1366" s="602"/>
      <c r="J1366" s="602"/>
    </row>
    <row r="1367" spans="3:10" s="397" customFormat="1" ht="14.25" customHeight="1" x14ac:dyDescent="0.2">
      <c r="C1367" s="602"/>
      <c r="D1367" s="602"/>
      <c r="G1367" s="603"/>
      <c r="I1367" s="602"/>
      <c r="J1367" s="602"/>
    </row>
    <row r="1368" spans="3:10" s="397" customFormat="1" ht="14.25" customHeight="1" x14ac:dyDescent="0.2">
      <c r="C1368" s="602"/>
      <c r="D1368" s="602"/>
      <c r="G1368" s="603"/>
      <c r="I1368" s="602"/>
      <c r="J1368" s="602"/>
    </row>
    <row r="1369" spans="3:10" s="397" customFormat="1" ht="14.25" customHeight="1" x14ac:dyDescent="0.2">
      <c r="C1369" s="602"/>
      <c r="D1369" s="602"/>
      <c r="G1369" s="603"/>
      <c r="I1369" s="602"/>
      <c r="J1369" s="602"/>
    </row>
    <row r="1370" spans="3:10" s="397" customFormat="1" ht="14.25" customHeight="1" x14ac:dyDescent="0.2">
      <c r="C1370" s="602"/>
      <c r="D1370" s="602"/>
      <c r="G1370" s="603"/>
      <c r="I1370" s="602"/>
      <c r="J1370" s="602"/>
    </row>
    <row r="1371" spans="3:10" s="397" customFormat="1" ht="14.25" customHeight="1" x14ac:dyDescent="0.2">
      <c r="C1371" s="602"/>
      <c r="D1371" s="602"/>
      <c r="G1371" s="603"/>
      <c r="I1371" s="602"/>
      <c r="J1371" s="602"/>
    </row>
    <row r="1372" spans="3:10" s="397" customFormat="1" ht="14.25" customHeight="1" x14ac:dyDescent="0.2">
      <c r="C1372" s="602"/>
      <c r="D1372" s="602"/>
      <c r="G1372" s="603"/>
      <c r="I1372" s="602"/>
      <c r="J1372" s="602"/>
    </row>
    <row r="1373" spans="3:10" s="397" customFormat="1" ht="14.25" customHeight="1" x14ac:dyDescent="0.2">
      <c r="C1373" s="602"/>
      <c r="D1373" s="602"/>
      <c r="G1373" s="603"/>
      <c r="I1373" s="602"/>
      <c r="J1373" s="602"/>
    </row>
    <row r="1374" spans="3:10" s="397" customFormat="1" ht="14.25" customHeight="1" x14ac:dyDescent="0.2">
      <c r="C1374" s="602"/>
      <c r="D1374" s="602"/>
      <c r="G1374" s="603"/>
      <c r="I1374" s="602"/>
      <c r="J1374" s="602"/>
    </row>
    <row r="1375" spans="3:10" s="397" customFormat="1" ht="14.25" customHeight="1" x14ac:dyDescent="0.2">
      <c r="C1375" s="602"/>
      <c r="D1375" s="602"/>
      <c r="G1375" s="603"/>
      <c r="I1375" s="602"/>
      <c r="J1375" s="602"/>
    </row>
    <row r="1376" spans="3:10" s="397" customFormat="1" ht="14.25" customHeight="1" x14ac:dyDescent="0.2">
      <c r="C1376" s="602"/>
      <c r="D1376" s="602"/>
      <c r="G1376" s="603"/>
      <c r="I1376" s="602"/>
      <c r="J1376" s="602"/>
    </row>
    <row r="1377" spans="3:10" s="397" customFormat="1" ht="14.25" customHeight="1" x14ac:dyDescent="0.2">
      <c r="C1377" s="602"/>
      <c r="D1377" s="602"/>
      <c r="G1377" s="603"/>
      <c r="I1377" s="602"/>
      <c r="J1377" s="602"/>
    </row>
    <row r="1378" spans="3:10" s="397" customFormat="1" ht="14.25" customHeight="1" x14ac:dyDescent="0.2">
      <c r="C1378" s="602"/>
      <c r="D1378" s="602"/>
      <c r="G1378" s="603"/>
      <c r="I1378" s="602"/>
      <c r="J1378" s="602"/>
    </row>
    <row r="1379" spans="3:10" s="397" customFormat="1" ht="14.25" customHeight="1" x14ac:dyDescent="0.2">
      <c r="C1379" s="602"/>
      <c r="D1379" s="602"/>
      <c r="G1379" s="603"/>
      <c r="I1379" s="602"/>
      <c r="J1379" s="602"/>
    </row>
    <row r="1380" spans="3:10" s="397" customFormat="1" ht="14.25" customHeight="1" x14ac:dyDescent="0.2">
      <c r="C1380" s="602"/>
      <c r="D1380" s="602"/>
      <c r="G1380" s="603"/>
      <c r="I1380" s="602"/>
      <c r="J1380" s="602"/>
    </row>
    <row r="1381" spans="3:10" s="397" customFormat="1" ht="14.25" customHeight="1" x14ac:dyDescent="0.2">
      <c r="C1381" s="602"/>
      <c r="D1381" s="602"/>
      <c r="G1381" s="603"/>
      <c r="I1381" s="602"/>
      <c r="J1381" s="602"/>
    </row>
    <row r="1382" spans="3:10" s="397" customFormat="1" ht="14.25" customHeight="1" x14ac:dyDescent="0.2">
      <c r="C1382" s="602"/>
      <c r="D1382" s="602"/>
      <c r="G1382" s="603"/>
      <c r="I1382" s="602"/>
      <c r="J1382" s="602"/>
    </row>
    <row r="1383" spans="3:10" s="397" customFormat="1" ht="14.25" customHeight="1" x14ac:dyDescent="0.2">
      <c r="C1383" s="602"/>
      <c r="D1383" s="602"/>
      <c r="G1383" s="603"/>
      <c r="I1383" s="602"/>
      <c r="J1383" s="602"/>
    </row>
    <row r="1384" spans="3:10" s="397" customFormat="1" ht="14.25" customHeight="1" x14ac:dyDescent="0.2">
      <c r="C1384" s="602"/>
      <c r="D1384" s="602"/>
      <c r="G1384" s="603"/>
      <c r="I1384" s="602"/>
      <c r="J1384" s="602"/>
    </row>
    <row r="1385" spans="3:10" s="397" customFormat="1" ht="14.25" customHeight="1" x14ac:dyDescent="0.2">
      <c r="C1385" s="602"/>
      <c r="D1385" s="602"/>
      <c r="G1385" s="603"/>
      <c r="I1385" s="602"/>
      <c r="J1385" s="602"/>
    </row>
    <row r="1386" spans="3:10" s="397" customFormat="1" ht="14.25" customHeight="1" x14ac:dyDescent="0.2">
      <c r="C1386" s="602"/>
      <c r="D1386" s="602"/>
      <c r="G1386" s="603"/>
      <c r="I1386" s="602"/>
      <c r="J1386" s="602"/>
    </row>
    <row r="1387" spans="3:10" s="397" customFormat="1" ht="14.25" customHeight="1" x14ac:dyDescent="0.2">
      <c r="C1387" s="602"/>
      <c r="D1387" s="602"/>
      <c r="G1387" s="603"/>
      <c r="I1387" s="602"/>
      <c r="J1387" s="602"/>
    </row>
    <row r="1388" spans="3:10" s="397" customFormat="1" ht="14.25" customHeight="1" x14ac:dyDescent="0.2">
      <c r="C1388" s="602"/>
      <c r="D1388" s="602"/>
      <c r="G1388" s="603"/>
      <c r="I1388" s="602"/>
      <c r="J1388" s="602"/>
    </row>
    <row r="1389" spans="3:10" s="397" customFormat="1" ht="14.25" customHeight="1" x14ac:dyDescent="0.2">
      <c r="C1389" s="602"/>
      <c r="D1389" s="602"/>
      <c r="G1389" s="603"/>
      <c r="I1389" s="602"/>
      <c r="J1389" s="602"/>
    </row>
    <row r="1390" spans="3:10" s="397" customFormat="1" ht="14.25" customHeight="1" x14ac:dyDescent="0.2">
      <c r="C1390" s="602"/>
      <c r="D1390" s="602"/>
      <c r="G1390" s="603"/>
      <c r="I1390" s="602"/>
      <c r="J1390" s="602"/>
    </row>
    <row r="1391" spans="3:10" s="397" customFormat="1" ht="14.25" customHeight="1" x14ac:dyDescent="0.2">
      <c r="C1391" s="602"/>
      <c r="D1391" s="602"/>
      <c r="G1391" s="603"/>
      <c r="I1391" s="602"/>
      <c r="J1391" s="602"/>
    </row>
    <row r="1392" spans="3:10" s="397" customFormat="1" ht="14.25" customHeight="1" x14ac:dyDescent="0.2">
      <c r="C1392" s="602"/>
      <c r="D1392" s="602"/>
      <c r="G1392" s="603"/>
      <c r="I1392" s="602"/>
      <c r="J1392" s="602"/>
    </row>
    <row r="1393" spans="3:10" s="397" customFormat="1" ht="14.25" customHeight="1" x14ac:dyDescent="0.2">
      <c r="C1393" s="602"/>
      <c r="D1393" s="602"/>
      <c r="G1393" s="603"/>
      <c r="I1393" s="602"/>
      <c r="J1393" s="602"/>
    </row>
    <row r="1394" spans="3:10" s="397" customFormat="1" ht="14.25" customHeight="1" x14ac:dyDescent="0.2">
      <c r="C1394" s="602"/>
      <c r="D1394" s="602"/>
      <c r="G1394" s="603"/>
      <c r="I1394" s="602"/>
      <c r="J1394" s="602"/>
    </row>
    <row r="1395" spans="3:10" s="397" customFormat="1" ht="14.25" customHeight="1" x14ac:dyDescent="0.2">
      <c r="C1395" s="602"/>
      <c r="D1395" s="602"/>
      <c r="G1395" s="603"/>
      <c r="I1395" s="602"/>
      <c r="J1395" s="602"/>
    </row>
    <row r="1396" spans="3:10" s="397" customFormat="1" ht="14.25" customHeight="1" x14ac:dyDescent="0.2">
      <c r="C1396" s="602"/>
      <c r="D1396" s="602"/>
      <c r="G1396" s="603"/>
      <c r="I1396" s="602"/>
      <c r="J1396" s="602"/>
    </row>
    <row r="1397" spans="3:10" s="397" customFormat="1" ht="14.25" customHeight="1" x14ac:dyDescent="0.2">
      <c r="C1397" s="602"/>
      <c r="D1397" s="602"/>
      <c r="G1397" s="603"/>
      <c r="I1397" s="602"/>
      <c r="J1397" s="602"/>
    </row>
    <row r="1398" spans="3:10" s="397" customFormat="1" ht="14.25" customHeight="1" x14ac:dyDescent="0.2">
      <c r="C1398" s="602"/>
      <c r="D1398" s="602"/>
      <c r="G1398" s="603"/>
      <c r="I1398" s="602"/>
      <c r="J1398" s="602"/>
    </row>
    <row r="1399" spans="3:10" s="397" customFormat="1" ht="14.25" customHeight="1" x14ac:dyDescent="0.2">
      <c r="C1399" s="602"/>
      <c r="D1399" s="602"/>
      <c r="G1399" s="603"/>
      <c r="I1399" s="602"/>
      <c r="J1399" s="602"/>
    </row>
    <row r="1400" spans="3:10" s="397" customFormat="1" ht="14.25" customHeight="1" x14ac:dyDescent="0.2">
      <c r="C1400" s="602"/>
      <c r="D1400" s="602"/>
      <c r="G1400" s="603"/>
      <c r="I1400" s="602"/>
      <c r="J1400" s="602"/>
    </row>
    <row r="1401" spans="3:10" s="397" customFormat="1" ht="14.25" customHeight="1" x14ac:dyDescent="0.2">
      <c r="C1401" s="602"/>
      <c r="D1401" s="602"/>
      <c r="G1401" s="603"/>
      <c r="I1401" s="602"/>
      <c r="J1401" s="602"/>
    </row>
    <row r="1402" spans="3:10" s="397" customFormat="1" ht="14.25" customHeight="1" x14ac:dyDescent="0.2">
      <c r="C1402" s="602"/>
      <c r="D1402" s="602"/>
      <c r="G1402" s="603"/>
      <c r="I1402" s="602"/>
      <c r="J1402" s="602"/>
    </row>
    <row r="1403" spans="3:10" s="397" customFormat="1" ht="14.25" customHeight="1" x14ac:dyDescent="0.2">
      <c r="C1403" s="602"/>
      <c r="D1403" s="602"/>
      <c r="G1403" s="603"/>
      <c r="I1403" s="602"/>
      <c r="J1403" s="602"/>
    </row>
    <row r="1404" spans="3:10" s="397" customFormat="1" ht="14.25" customHeight="1" x14ac:dyDescent="0.2">
      <c r="C1404" s="602"/>
      <c r="D1404" s="602"/>
      <c r="G1404" s="603"/>
      <c r="I1404" s="602"/>
      <c r="J1404" s="602"/>
    </row>
    <row r="1405" spans="3:10" s="397" customFormat="1" ht="14.25" customHeight="1" x14ac:dyDescent="0.2">
      <c r="C1405" s="602"/>
      <c r="D1405" s="602"/>
      <c r="G1405" s="603"/>
      <c r="I1405" s="602"/>
      <c r="J1405" s="602"/>
    </row>
    <row r="1406" spans="3:10" s="397" customFormat="1" ht="14.25" customHeight="1" x14ac:dyDescent="0.2">
      <c r="C1406" s="602"/>
      <c r="D1406" s="602"/>
      <c r="G1406" s="603"/>
      <c r="I1406" s="602"/>
      <c r="J1406" s="602"/>
    </row>
    <row r="1407" spans="3:10" s="397" customFormat="1" ht="14.25" customHeight="1" x14ac:dyDescent="0.2">
      <c r="C1407" s="602"/>
      <c r="D1407" s="602"/>
      <c r="G1407" s="603"/>
      <c r="I1407" s="602"/>
      <c r="J1407" s="602"/>
    </row>
    <row r="1408" spans="3:10" s="397" customFormat="1" ht="14.25" customHeight="1" x14ac:dyDescent="0.2">
      <c r="C1408" s="602"/>
      <c r="D1408" s="602"/>
      <c r="G1408" s="603"/>
      <c r="I1408" s="602"/>
      <c r="J1408" s="602"/>
    </row>
    <row r="1409" spans="3:10" s="397" customFormat="1" ht="14.25" customHeight="1" x14ac:dyDescent="0.2">
      <c r="C1409" s="602"/>
      <c r="D1409" s="602"/>
      <c r="G1409" s="603"/>
      <c r="I1409" s="602"/>
      <c r="J1409" s="602"/>
    </row>
    <row r="1410" spans="3:10" s="397" customFormat="1" ht="14.25" customHeight="1" x14ac:dyDescent="0.2">
      <c r="C1410" s="602"/>
      <c r="D1410" s="602"/>
      <c r="G1410" s="603"/>
      <c r="I1410" s="602"/>
      <c r="J1410" s="602"/>
    </row>
    <row r="1411" spans="3:10" s="397" customFormat="1" ht="14.25" customHeight="1" x14ac:dyDescent="0.2">
      <c r="C1411" s="602"/>
      <c r="D1411" s="602"/>
      <c r="G1411" s="603"/>
      <c r="I1411" s="602"/>
      <c r="J1411" s="602"/>
    </row>
    <row r="1412" spans="3:10" s="397" customFormat="1" ht="14.25" customHeight="1" x14ac:dyDescent="0.2">
      <c r="C1412" s="602"/>
      <c r="D1412" s="602"/>
      <c r="G1412" s="603"/>
      <c r="I1412" s="602"/>
      <c r="J1412" s="602"/>
    </row>
    <row r="1413" spans="3:10" s="397" customFormat="1" ht="14.25" customHeight="1" x14ac:dyDescent="0.2">
      <c r="C1413" s="602"/>
      <c r="D1413" s="602"/>
      <c r="G1413" s="603"/>
      <c r="I1413" s="602"/>
      <c r="J1413" s="602"/>
    </row>
    <row r="1414" spans="3:10" s="397" customFormat="1" ht="14.25" customHeight="1" x14ac:dyDescent="0.2">
      <c r="C1414" s="602"/>
      <c r="D1414" s="602"/>
      <c r="G1414" s="603"/>
      <c r="I1414" s="602"/>
      <c r="J1414" s="602"/>
    </row>
    <row r="1415" spans="3:10" s="397" customFormat="1" ht="14.25" customHeight="1" x14ac:dyDescent="0.2">
      <c r="C1415" s="602"/>
      <c r="D1415" s="602"/>
      <c r="G1415" s="603"/>
      <c r="I1415" s="602"/>
      <c r="J1415" s="602"/>
    </row>
    <row r="1416" spans="3:10" s="397" customFormat="1" ht="14.25" customHeight="1" x14ac:dyDescent="0.2">
      <c r="C1416" s="602"/>
      <c r="D1416" s="602"/>
      <c r="G1416" s="603"/>
      <c r="I1416" s="602"/>
      <c r="J1416" s="602"/>
    </row>
    <row r="1417" spans="3:10" s="397" customFormat="1" ht="14.25" customHeight="1" x14ac:dyDescent="0.2">
      <c r="C1417" s="602"/>
      <c r="D1417" s="602"/>
      <c r="G1417" s="603"/>
      <c r="I1417" s="602"/>
      <c r="J1417" s="602"/>
    </row>
    <row r="1418" spans="3:10" s="397" customFormat="1" ht="14.25" customHeight="1" x14ac:dyDescent="0.2">
      <c r="C1418" s="602"/>
      <c r="D1418" s="602"/>
      <c r="G1418" s="603"/>
      <c r="I1418" s="602"/>
      <c r="J1418" s="602"/>
    </row>
    <row r="1419" spans="3:10" s="397" customFormat="1" ht="14.25" customHeight="1" x14ac:dyDescent="0.2">
      <c r="C1419" s="602"/>
      <c r="D1419" s="602"/>
      <c r="G1419" s="603"/>
      <c r="I1419" s="602"/>
      <c r="J1419" s="602"/>
    </row>
    <row r="1420" spans="3:10" s="397" customFormat="1" ht="14.25" customHeight="1" x14ac:dyDescent="0.2">
      <c r="C1420" s="602"/>
      <c r="D1420" s="602"/>
      <c r="G1420" s="603"/>
      <c r="I1420" s="602"/>
      <c r="J1420" s="602"/>
    </row>
    <row r="1421" spans="3:10" s="397" customFormat="1" ht="14.25" customHeight="1" x14ac:dyDescent="0.2">
      <c r="C1421" s="602"/>
      <c r="D1421" s="602"/>
      <c r="G1421" s="603"/>
      <c r="I1421" s="602"/>
      <c r="J1421" s="602"/>
    </row>
    <row r="1422" spans="3:10" s="397" customFormat="1" ht="14.25" customHeight="1" x14ac:dyDescent="0.2">
      <c r="C1422" s="602"/>
      <c r="D1422" s="602"/>
      <c r="G1422" s="603"/>
      <c r="I1422" s="602"/>
      <c r="J1422" s="602"/>
    </row>
    <row r="1423" spans="3:10" s="397" customFormat="1" ht="14.25" customHeight="1" x14ac:dyDescent="0.2">
      <c r="C1423" s="602"/>
      <c r="D1423" s="602"/>
      <c r="G1423" s="603"/>
      <c r="I1423" s="602"/>
      <c r="J1423" s="602"/>
    </row>
    <row r="1424" spans="3:10" s="397" customFormat="1" ht="14.25" customHeight="1" x14ac:dyDescent="0.2">
      <c r="C1424" s="602"/>
      <c r="D1424" s="602"/>
      <c r="G1424" s="603"/>
      <c r="I1424" s="602"/>
      <c r="J1424" s="602"/>
    </row>
    <row r="1425" spans="3:10" s="397" customFormat="1" ht="14.25" customHeight="1" x14ac:dyDescent="0.2">
      <c r="C1425" s="602"/>
      <c r="D1425" s="602"/>
      <c r="G1425" s="603"/>
      <c r="I1425" s="602"/>
      <c r="J1425" s="602"/>
    </row>
    <row r="1426" spans="3:10" s="397" customFormat="1" ht="14.25" customHeight="1" x14ac:dyDescent="0.2">
      <c r="C1426" s="602"/>
      <c r="D1426" s="602"/>
      <c r="G1426" s="603"/>
      <c r="I1426" s="602"/>
      <c r="J1426" s="602"/>
    </row>
    <row r="1427" spans="3:10" s="397" customFormat="1" ht="14.25" customHeight="1" x14ac:dyDescent="0.2">
      <c r="C1427" s="602"/>
      <c r="D1427" s="602"/>
      <c r="G1427" s="603"/>
      <c r="I1427" s="602"/>
      <c r="J1427" s="602"/>
    </row>
    <row r="1428" spans="3:10" s="397" customFormat="1" ht="14.25" customHeight="1" x14ac:dyDescent="0.2">
      <c r="C1428" s="602"/>
      <c r="D1428" s="602"/>
      <c r="G1428" s="603"/>
      <c r="I1428" s="602"/>
      <c r="J1428" s="602"/>
    </row>
    <row r="1429" spans="3:10" s="397" customFormat="1" ht="14.25" customHeight="1" x14ac:dyDescent="0.2">
      <c r="C1429" s="602"/>
      <c r="D1429" s="602"/>
      <c r="G1429" s="603"/>
      <c r="I1429" s="602"/>
      <c r="J1429" s="602"/>
    </row>
    <row r="1430" spans="3:10" s="397" customFormat="1" ht="14.25" customHeight="1" x14ac:dyDescent="0.2">
      <c r="C1430" s="602"/>
      <c r="D1430" s="602"/>
      <c r="G1430" s="603"/>
      <c r="I1430" s="602"/>
      <c r="J1430" s="602"/>
    </row>
    <row r="1431" spans="3:10" s="397" customFormat="1" ht="14.25" customHeight="1" x14ac:dyDescent="0.2">
      <c r="C1431" s="602"/>
      <c r="D1431" s="602"/>
      <c r="G1431" s="603"/>
      <c r="I1431" s="602"/>
      <c r="J1431" s="602"/>
    </row>
    <row r="1432" spans="3:10" s="397" customFormat="1" ht="14.25" customHeight="1" x14ac:dyDescent="0.2">
      <c r="C1432" s="602"/>
      <c r="D1432" s="602"/>
      <c r="G1432" s="603"/>
      <c r="I1432" s="602"/>
      <c r="J1432" s="602"/>
    </row>
    <row r="1433" spans="3:10" s="397" customFormat="1" ht="14.25" customHeight="1" x14ac:dyDescent="0.2">
      <c r="C1433" s="602"/>
      <c r="D1433" s="602"/>
      <c r="G1433" s="603"/>
      <c r="I1433" s="602"/>
      <c r="J1433" s="602"/>
    </row>
    <row r="1434" spans="3:10" s="397" customFormat="1" ht="14.25" customHeight="1" x14ac:dyDescent="0.2">
      <c r="C1434" s="602"/>
      <c r="D1434" s="602"/>
      <c r="G1434" s="603"/>
      <c r="I1434" s="602"/>
      <c r="J1434" s="602"/>
    </row>
    <row r="1435" spans="3:10" s="397" customFormat="1" ht="14.25" customHeight="1" x14ac:dyDescent="0.2">
      <c r="C1435" s="602"/>
      <c r="D1435" s="602"/>
      <c r="G1435" s="603"/>
      <c r="I1435" s="602"/>
      <c r="J1435" s="602"/>
    </row>
    <row r="1436" spans="3:10" s="397" customFormat="1" ht="14.25" customHeight="1" x14ac:dyDescent="0.2">
      <c r="C1436" s="602"/>
      <c r="D1436" s="602"/>
      <c r="G1436" s="603"/>
      <c r="I1436" s="602"/>
      <c r="J1436" s="602"/>
    </row>
    <row r="1437" spans="3:10" s="397" customFormat="1" ht="14.25" customHeight="1" x14ac:dyDescent="0.2">
      <c r="C1437" s="602"/>
      <c r="D1437" s="602"/>
      <c r="G1437" s="603"/>
      <c r="I1437" s="602"/>
      <c r="J1437" s="602"/>
    </row>
    <row r="1438" spans="3:10" s="397" customFormat="1" ht="14.25" customHeight="1" x14ac:dyDescent="0.2">
      <c r="C1438" s="602"/>
      <c r="D1438" s="602"/>
      <c r="G1438" s="603"/>
      <c r="I1438" s="602"/>
      <c r="J1438" s="602"/>
    </row>
    <row r="1439" spans="3:10" s="397" customFormat="1" ht="14.25" customHeight="1" x14ac:dyDescent="0.2">
      <c r="C1439" s="602"/>
      <c r="D1439" s="602"/>
      <c r="G1439" s="603"/>
      <c r="I1439" s="602"/>
      <c r="J1439" s="602"/>
    </row>
    <row r="1440" spans="3:10" s="397" customFormat="1" ht="14.25" customHeight="1" x14ac:dyDescent="0.2">
      <c r="C1440" s="602"/>
      <c r="D1440" s="602"/>
      <c r="G1440" s="603"/>
      <c r="I1440" s="602"/>
      <c r="J1440" s="602"/>
    </row>
    <row r="1441" spans="3:10" s="397" customFormat="1" ht="14.25" customHeight="1" x14ac:dyDescent="0.2">
      <c r="C1441" s="602"/>
      <c r="D1441" s="602"/>
      <c r="G1441" s="603"/>
      <c r="I1441" s="602"/>
      <c r="J1441" s="602"/>
    </row>
    <row r="1442" spans="3:10" s="397" customFormat="1" ht="14.25" customHeight="1" x14ac:dyDescent="0.2">
      <c r="C1442" s="602"/>
      <c r="D1442" s="602"/>
      <c r="G1442" s="603"/>
      <c r="I1442" s="602"/>
      <c r="J1442" s="602"/>
    </row>
    <row r="1443" spans="3:10" s="397" customFormat="1" ht="14.25" customHeight="1" x14ac:dyDescent="0.2">
      <c r="C1443" s="602"/>
      <c r="D1443" s="602"/>
      <c r="G1443" s="603"/>
      <c r="I1443" s="602"/>
      <c r="J1443" s="602"/>
    </row>
    <row r="1444" spans="3:10" s="397" customFormat="1" ht="14.25" customHeight="1" x14ac:dyDescent="0.2">
      <c r="C1444" s="602"/>
      <c r="D1444" s="602"/>
      <c r="G1444" s="603"/>
      <c r="I1444" s="602"/>
      <c r="J1444" s="602"/>
    </row>
    <row r="1445" spans="3:10" s="397" customFormat="1" ht="14.25" customHeight="1" x14ac:dyDescent="0.2">
      <c r="C1445" s="602"/>
      <c r="D1445" s="602"/>
      <c r="G1445" s="603"/>
      <c r="I1445" s="602"/>
      <c r="J1445" s="602"/>
    </row>
    <row r="1446" spans="3:10" s="397" customFormat="1" ht="14.25" customHeight="1" x14ac:dyDescent="0.2">
      <c r="C1446" s="602"/>
      <c r="D1446" s="602"/>
      <c r="G1446" s="603"/>
      <c r="I1446" s="602"/>
      <c r="J1446" s="602"/>
    </row>
    <row r="1447" spans="3:10" s="397" customFormat="1" ht="14.25" customHeight="1" x14ac:dyDescent="0.2">
      <c r="C1447" s="602"/>
      <c r="D1447" s="602"/>
      <c r="G1447" s="603"/>
      <c r="I1447" s="602"/>
      <c r="J1447" s="602"/>
    </row>
    <row r="1448" spans="3:10" s="397" customFormat="1" ht="14.25" customHeight="1" x14ac:dyDescent="0.2">
      <c r="C1448" s="602"/>
      <c r="D1448" s="602"/>
      <c r="G1448" s="603"/>
      <c r="I1448" s="602"/>
      <c r="J1448" s="602"/>
    </row>
    <row r="1449" spans="3:10" s="397" customFormat="1" ht="14.25" customHeight="1" x14ac:dyDescent="0.2">
      <c r="C1449" s="602"/>
      <c r="D1449" s="602"/>
      <c r="G1449" s="603"/>
      <c r="I1449" s="602"/>
      <c r="J1449" s="602"/>
    </row>
    <row r="1450" spans="3:10" s="397" customFormat="1" ht="14.25" customHeight="1" x14ac:dyDescent="0.2">
      <c r="C1450" s="602"/>
      <c r="D1450" s="602"/>
      <c r="G1450" s="603"/>
      <c r="I1450" s="602"/>
      <c r="J1450" s="602"/>
    </row>
    <row r="1451" spans="3:10" s="397" customFormat="1" ht="14.25" customHeight="1" x14ac:dyDescent="0.2">
      <c r="C1451" s="602"/>
      <c r="D1451" s="602"/>
      <c r="G1451" s="603"/>
      <c r="I1451" s="602"/>
      <c r="J1451" s="602"/>
    </row>
    <row r="1452" spans="3:10" s="397" customFormat="1" ht="14.25" customHeight="1" x14ac:dyDescent="0.2">
      <c r="C1452" s="602"/>
      <c r="D1452" s="602"/>
      <c r="G1452" s="603"/>
      <c r="I1452" s="602"/>
      <c r="J1452" s="602"/>
    </row>
    <row r="1453" spans="3:10" s="397" customFormat="1" ht="14.25" customHeight="1" x14ac:dyDescent="0.2">
      <c r="C1453" s="602"/>
      <c r="D1453" s="602"/>
      <c r="G1453" s="603"/>
      <c r="I1453" s="602"/>
      <c r="J1453" s="602"/>
    </row>
    <row r="1454" spans="3:10" s="397" customFormat="1" ht="14.25" customHeight="1" x14ac:dyDescent="0.2">
      <c r="C1454" s="602"/>
      <c r="D1454" s="602"/>
      <c r="G1454" s="603"/>
      <c r="I1454" s="602"/>
      <c r="J1454" s="602"/>
    </row>
    <row r="1455" spans="3:10" s="397" customFormat="1" ht="14.25" customHeight="1" x14ac:dyDescent="0.2">
      <c r="C1455" s="602"/>
      <c r="D1455" s="602"/>
      <c r="G1455" s="603"/>
      <c r="I1455" s="602"/>
      <c r="J1455" s="602"/>
    </row>
    <row r="1456" spans="3:10" s="397" customFormat="1" ht="14.25" customHeight="1" x14ac:dyDescent="0.2">
      <c r="C1456" s="602"/>
      <c r="D1456" s="602"/>
      <c r="G1456" s="603"/>
      <c r="I1456" s="602"/>
      <c r="J1456" s="602"/>
    </row>
    <row r="1457" spans="3:10" s="397" customFormat="1" ht="14.25" customHeight="1" x14ac:dyDescent="0.2">
      <c r="C1457" s="602"/>
      <c r="D1457" s="602"/>
      <c r="G1457" s="603"/>
      <c r="I1457" s="602"/>
      <c r="J1457" s="602"/>
    </row>
    <row r="1458" spans="3:10" s="397" customFormat="1" ht="14.25" customHeight="1" x14ac:dyDescent="0.2">
      <c r="C1458" s="602"/>
      <c r="D1458" s="602"/>
      <c r="G1458" s="603"/>
      <c r="I1458" s="602"/>
      <c r="J1458" s="602"/>
    </row>
    <row r="1459" spans="3:10" s="397" customFormat="1" ht="14.25" customHeight="1" x14ac:dyDescent="0.2">
      <c r="C1459" s="602"/>
      <c r="D1459" s="602"/>
      <c r="G1459" s="603"/>
      <c r="I1459" s="602"/>
      <c r="J1459" s="602"/>
    </row>
    <row r="1460" spans="3:10" s="397" customFormat="1" ht="14.25" customHeight="1" x14ac:dyDescent="0.2">
      <c r="C1460" s="602"/>
      <c r="D1460" s="602"/>
      <c r="G1460" s="603"/>
      <c r="I1460" s="602"/>
      <c r="J1460" s="602"/>
    </row>
    <row r="1461" spans="3:10" s="397" customFormat="1" ht="14.25" customHeight="1" x14ac:dyDescent="0.2">
      <c r="C1461" s="602"/>
      <c r="D1461" s="602"/>
      <c r="G1461" s="603"/>
      <c r="I1461" s="602"/>
      <c r="J1461" s="602"/>
    </row>
    <row r="1462" spans="3:10" s="397" customFormat="1" ht="14.25" customHeight="1" x14ac:dyDescent="0.2">
      <c r="C1462" s="602"/>
      <c r="D1462" s="602"/>
      <c r="G1462" s="603"/>
      <c r="I1462" s="602"/>
      <c r="J1462" s="602"/>
    </row>
    <row r="1463" spans="3:10" s="397" customFormat="1" ht="14.25" customHeight="1" x14ac:dyDescent="0.2">
      <c r="C1463" s="602"/>
      <c r="D1463" s="602"/>
      <c r="G1463" s="603"/>
      <c r="I1463" s="602"/>
      <c r="J1463" s="602"/>
    </row>
    <row r="1464" spans="3:10" s="397" customFormat="1" ht="14.25" customHeight="1" x14ac:dyDescent="0.2">
      <c r="C1464" s="602"/>
      <c r="D1464" s="602"/>
      <c r="G1464" s="603"/>
      <c r="I1464" s="602"/>
      <c r="J1464" s="602"/>
    </row>
    <row r="1465" spans="3:10" s="397" customFormat="1" ht="14.25" customHeight="1" x14ac:dyDescent="0.2">
      <c r="C1465" s="602"/>
      <c r="D1465" s="602"/>
      <c r="G1465" s="603"/>
      <c r="I1465" s="602"/>
      <c r="J1465" s="602"/>
    </row>
    <row r="1466" spans="3:10" s="397" customFormat="1" ht="14.25" customHeight="1" x14ac:dyDescent="0.2">
      <c r="C1466" s="602"/>
      <c r="D1466" s="602"/>
      <c r="G1466" s="603"/>
      <c r="I1466" s="602"/>
      <c r="J1466" s="602"/>
    </row>
    <row r="1467" spans="3:10" s="397" customFormat="1" ht="14.25" customHeight="1" x14ac:dyDescent="0.2">
      <c r="C1467" s="602"/>
      <c r="D1467" s="602"/>
      <c r="G1467" s="603"/>
      <c r="I1467" s="602"/>
      <c r="J1467" s="602"/>
    </row>
    <row r="1468" spans="3:10" s="397" customFormat="1" ht="14.25" customHeight="1" x14ac:dyDescent="0.2">
      <c r="C1468" s="602"/>
      <c r="D1468" s="602"/>
      <c r="G1468" s="603"/>
      <c r="I1468" s="602"/>
      <c r="J1468" s="602"/>
    </row>
    <row r="1469" spans="3:10" s="397" customFormat="1" ht="14.25" customHeight="1" x14ac:dyDescent="0.2">
      <c r="C1469" s="602"/>
      <c r="D1469" s="602"/>
      <c r="G1469" s="603"/>
      <c r="I1469" s="602"/>
      <c r="J1469" s="602"/>
    </row>
    <row r="1470" spans="3:10" s="397" customFormat="1" ht="14.25" customHeight="1" x14ac:dyDescent="0.2">
      <c r="C1470" s="602"/>
      <c r="D1470" s="602"/>
      <c r="G1470" s="603"/>
      <c r="I1470" s="602"/>
      <c r="J1470" s="602"/>
    </row>
    <row r="1471" spans="3:10" s="397" customFormat="1" ht="14.25" customHeight="1" x14ac:dyDescent="0.2">
      <c r="C1471" s="602"/>
      <c r="D1471" s="602"/>
      <c r="G1471" s="603"/>
      <c r="I1471" s="602"/>
      <c r="J1471" s="602"/>
    </row>
    <row r="1472" spans="3:10" s="397" customFormat="1" ht="14.25" customHeight="1" x14ac:dyDescent="0.2">
      <c r="C1472" s="602"/>
      <c r="D1472" s="602"/>
      <c r="G1472" s="603"/>
      <c r="I1472" s="602"/>
      <c r="J1472" s="602"/>
    </row>
    <row r="1473" spans="3:10" s="397" customFormat="1" ht="14.25" customHeight="1" x14ac:dyDescent="0.2">
      <c r="C1473" s="602"/>
      <c r="D1473" s="602"/>
      <c r="G1473" s="603"/>
      <c r="I1473" s="602"/>
      <c r="J1473" s="602"/>
    </row>
    <row r="1474" spans="3:10" s="397" customFormat="1" ht="14.25" customHeight="1" x14ac:dyDescent="0.2">
      <c r="C1474" s="602"/>
      <c r="D1474" s="602"/>
      <c r="G1474" s="603"/>
      <c r="I1474" s="602"/>
      <c r="J1474" s="602"/>
    </row>
    <row r="1475" spans="3:10" s="397" customFormat="1" ht="14.25" customHeight="1" x14ac:dyDescent="0.2">
      <c r="C1475" s="602"/>
      <c r="D1475" s="602"/>
      <c r="G1475" s="603"/>
      <c r="I1475" s="602"/>
      <c r="J1475" s="602"/>
    </row>
    <row r="1476" spans="3:10" s="397" customFormat="1" ht="14.25" customHeight="1" x14ac:dyDescent="0.2">
      <c r="C1476" s="602"/>
      <c r="D1476" s="602"/>
      <c r="G1476" s="603"/>
      <c r="I1476" s="602"/>
      <c r="J1476" s="602"/>
    </row>
    <row r="1477" spans="3:10" s="397" customFormat="1" ht="14.25" customHeight="1" x14ac:dyDescent="0.2">
      <c r="C1477" s="602"/>
      <c r="D1477" s="602"/>
      <c r="G1477" s="603"/>
      <c r="I1477" s="602"/>
      <c r="J1477" s="602"/>
    </row>
    <row r="1478" spans="3:10" s="397" customFormat="1" ht="14.25" customHeight="1" x14ac:dyDescent="0.2">
      <c r="C1478" s="602"/>
      <c r="D1478" s="602"/>
      <c r="G1478" s="603"/>
      <c r="I1478" s="602"/>
      <c r="J1478" s="602"/>
    </row>
    <row r="1479" spans="3:10" s="397" customFormat="1" ht="14.25" customHeight="1" x14ac:dyDescent="0.2">
      <c r="C1479" s="602"/>
      <c r="D1479" s="602"/>
      <c r="G1479" s="603"/>
      <c r="I1479" s="602"/>
      <c r="J1479" s="602"/>
    </row>
    <row r="1480" spans="3:10" s="397" customFormat="1" ht="14.25" customHeight="1" x14ac:dyDescent="0.2">
      <c r="C1480" s="602"/>
      <c r="D1480" s="602"/>
      <c r="G1480" s="603"/>
      <c r="I1480" s="602"/>
      <c r="J1480" s="602"/>
    </row>
    <row r="1481" spans="3:10" s="397" customFormat="1" ht="14.25" customHeight="1" x14ac:dyDescent="0.2">
      <c r="C1481" s="602"/>
      <c r="D1481" s="602"/>
      <c r="G1481" s="603"/>
      <c r="I1481" s="602"/>
      <c r="J1481" s="602"/>
    </row>
    <row r="1482" spans="3:10" s="397" customFormat="1" ht="14.25" customHeight="1" x14ac:dyDescent="0.2">
      <c r="C1482" s="602"/>
      <c r="D1482" s="602"/>
      <c r="G1482" s="603"/>
      <c r="I1482" s="602"/>
      <c r="J1482" s="602"/>
    </row>
    <row r="1483" spans="3:10" s="397" customFormat="1" ht="14.25" customHeight="1" x14ac:dyDescent="0.2">
      <c r="C1483" s="602"/>
      <c r="D1483" s="602"/>
      <c r="G1483" s="603"/>
      <c r="I1483" s="602"/>
      <c r="J1483" s="602"/>
    </row>
    <row r="1484" spans="3:10" s="397" customFormat="1" ht="14.25" customHeight="1" x14ac:dyDescent="0.2">
      <c r="C1484" s="602"/>
      <c r="D1484" s="602"/>
      <c r="G1484" s="603"/>
      <c r="I1484" s="602"/>
      <c r="J1484" s="602"/>
    </row>
    <row r="1485" spans="3:10" s="397" customFormat="1" ht="14.25" customHeight="1" x14ac:dyDescent="0.2">
      <c r="C1485" s="602"/>
      <c r="D1485" s="602"/>
      <c r="G1485" s="603"/>
      <c r="I1485" s="602"/>
      <c r="J1485" s="602"/>
    </row>
    <row r="1486" spans="3:10" s="397" customFormat="1" ht="14.25" customHeight="1" x14ac:dyDescent="0.2">
      <c r="C1486" s="602"/>
      <c r="D1486" s="602"/>
      <c r="G1486" s="603"/>
      <c r="I1486" s="602"/>
      <c r="J1486" s="602"/>
    </row>
    <row r="1487" spans="3:10" s="397" customFormat="1" ht="14.25" customHeight="1" x14ac:dyDescent="0.2">
      <c r="C1487" s="602"/>
      <c r="D1487" s="602"/>
      <c r="G1487" s="603"/>
      <c r="I1487" s="602"/>
      <c r="J1487" s="602"/>
    </row>
    <row r="1488" spans="3:10" s="397" customFormat="1" ht="14.25" customHeight="1" x14ac:dyDescent="0.2">
      <c r="C1488" s="602"/>
      <c r="D1488" s="602"/>
      <c r="G1488" s="603"/>
      <c r="I1488" s="602"/>
      <c r="J1488" s="602"/>
    </row>
    <row r="1489" spans="3:10" s="397" customFormat="1" ht="14.25" customHeight="1" x14ac:dyDescent="0.2">
      <c r="C1489" s="602"/>
      <c r="D1489" s="602"/>
      <c r="G1489" s="603"/>
      <c r="I1489" s="602"/>
      <c r="J1489" s="602"/>
    </row>
    <row r="1490" spans="3:10" s="397" customFormat="1" ht="14.25" customHeight="1" x14ac:dyDescent="0.2">
      <c r="C1490" s="602"/>
      <c r="D1490" s="602"/>
      <c r="G1490" s="603"/>
      <c r="I1490" s="602"/>
      <c r="J1490" s="602"/>
    </row>
    <row r="1491" spans="3:10" s="397" customFormat="1" ht="14.25" customHeight="1" x14ac:dyDescent="0.2">
      <c r="C1491" s="602"/>
      <c r="D1491" s="602"/>
      <c r="G1491" s="603"/>
      <c r="I1491" s="602"/>
      <c r="J1491" s="602"/>
    </row>
    <row r="1492" spans="3:10" s="397" customFormat="1" ht="14.25" customHeight="1" x14ac:dyDescent="0.2">
      <c r="C1492" s="602"/>
      <c r="D1492" s="602"/>
      <c r="G1492" s="603"/>
      <c r="I1492" s="602"/>
      <c r="J1492" s="602"/>
    </row>
    <row r="1493" spans="3:10" s="397" customFormat="1" ht="14.25" customHeight="1" x14ac:dyDescent="0.2">
      <c r="C1493" s="602"/>
      <c r="D1493" s="602"/>
      <c r="G1493" s="603"/>
      <c r="I1493" s="602"/>
      <c r="J1493" s="602"/>
    </row>
    <row r="1494" spans="3:10" s="397" customFormat="1" ht="14.25" customHeight="1" x14ac:dyDescent="0.2">
      <c r="C1494" s="602"/>
      <c r="D1494" s="602"/>
      <c r="G1494" s="603"/>
      <c r="I1494" s="602"/>
      <c r="J1494" s="602"/>
    </row>
    <row r="1495" spans="3:10" s="397" customFormat="1" ht="14.25" customHeight="1" x14ac:dyDescent="0.2">
      <c r="C1495" s="602"/>
      <c r="D1495" s="602"/>
      <c r="G1495" s="603"/>
      <c r="I1495" s="602"/>
      <c r="J1495" s="602"/>
    </row>
    <row r="1496" spans="3:10" s="397" customFormat="1" ht="14.25" customHeight="1" x14ac:dyDescent="0.2">
      <c r="C1496" s="602"/>
      <c r="D1496" s="602"/>
      <c r="G1496" s="603"/>
      <c r="I1496" s="602"/>
      <c r="J1496" s="602"/>
    </row>
    <row r="1497" spans="3:10" s="397" customFormat="1" ht="14.25" customHeight="1" x14ac:dyDescent="0.2">
      <c r="C1497" s="602"/>
      <c r="D1497" s="602"/>
      <c r="G1497" s="603"/>
      <c r="I1497" s="602"/>
      <c r="J1497" s="602"/>
    </row>
    <row r="1498" spans="3:10" s="397" customFormat="1" ht="14.25" customHeight="1" x14ac:dyDescent="0.2">
      <c r="C1498" s="602"/>
      <c r="D1498" s="602"/>
      <c r="G1498" s="603"/>
      <c r="I1498" s="602"/>
      <c r="J1498" s="602"/>
    </row>
    <row r="1499" spans="3:10" s="397" customFormat="1" ht="14.25" customHeight="1" x14ac:dyDescent="0.2">
      <c r="C1499" s="602"/>
      <c r="D1499" s="602"/>
      <c r="G1499" s="603"/>
      <c r="I1499" s="602"/>
      <c r="J1499" s="602"/>
    </row>
    <row r="1500" spans="3:10" s="397" customFormat="1" ht="14.25" customHeight="1" x14ac:dyDescent="0.2">
      <c r="C1500" s="602"/>
      <c r="D1500" s="602"/>
      <c r="G1500" s="603"/>
      <c r="I1500" s="602"/>
      <c r="J1500" s="602"/>
    </row>
    <row r="1501" spans="3:10" s="397" customFormat="1" ht="14.25" customHeight="1" x14ac:dyDescent="0.2">
      <c r="C1501" s="602"/>
      <c r="D1501" s="602"/>
      <c r="G1501" s="603"/>
      <c r="I1501" s="602"/>
      <c r="J1501" s="602"/>
    </row>
    <row r="1502" spans="3:10" s="397" customFormat="1" ht="14.25" customHeight="1" x14ac:dyDescent="0.2">
      <c r="C1502" s="602"/>
      <c r="D1502" s="602"/>
      <c r="G1502" s="603"/>
      <c r="I1502" s="602"/>
      <c r="J1502" s="602"/>
    </row>
    <row r="1503" spans="3:10" s="397" customFormat="1" ht="14.25" customHeight="1" x14ac:dyDescent="0.2">
      <c r="C1503" s="602"/>
      <c r="D1503" s="602"/>
      <c r="G1503" s="603"/>
      <c r="I1503" s="602"/>
      <c r="J1503" s="602"/>
    </row>
    <row r="1504" spans="3:10" s="397" customFormat="1" ht="14.25" customHeight="1" x14ac:dyDescent="0.2">
      <c r="C1504" s="602"/>
      <c r="D1504" s="602"/>
      <c r="G1504" s="603"/>
      <c r="I1504" s="602"/>
      <c r="J1504" s="602"/>
    </row>
    <row r="1505" spans="3:10" s="397" customFormat="1" ht="14.25" customHeight="1" x14ac:dyDescent="0.2">
      <c r="C1505" s="602"/>
      <c r="D1505" s="602"/>
      <c r="G1505" s="603"/>
      <c r="I1505" s="602"/>
      <c r="J1505" s="602"/>
    </row>
    <row r="1506" spans="3:10" s="397" customFormat="1" ht="14.25" customHeight="1" x14ac:dyDescent="0.2">
      <c r="C1506" s="602"/>
      <c r="D1506" s="602"/>
      <c r="G1506" s="603"/>
      <c r="I1506" s="602"/>
      <c r="J1506" s="602"/>
    </row>
    <row r="1507" spans="3:10" s="397" customFormat="1" ht="14.25" customHeight="1" x14ac:dyDescent="0.2">
      <c r="C1507" s="602"/>
      <c r="D1507" s="602"/>
      <c r="G1507" s="603"/>
      <c r="I1507" s="602"/>
      <c r="J1507" s="602"/>
    </row>
    <row r="1508" spans="3:10" s="397" customFormat="1" ht="14.25" customHeight="1" x14ac:dyDescent="0.2">
      <c r="C1508" s="602"/>
      <c r="D1508" s="602"/>
      <c r="G1508" s="603"/>
      <c r="I1508" s="602"/>
      <c r="J1508" s="602"/>
    </row>
    <row r="1509" spans="3:10" s="397" customFormat="1" ht="14.25" customHeight="1" x14ac:dyDescent="0.2">
      <c r="C1509" s="602"/>
      <c r="D1509" s="602"/>
      <c r="G1509" s="603"/>
      <c r="I1509" s="602"/>
      <c r="J1509" s="602"/>
    </row>
    <row r="1510" spans="3:10" s="397" customFormat="1" ht="14.25" customHeight="1" x14ac:dyDescent="0.2">
      <c r="C1510" s="602"/>
      <c r="D1510" s="602"/>
      <c r="G1510" s="603"/>
      <c r="I1510" s="602"/>
      <c r="J1510" s="602"/>
    </row>
    <row r="1511" spans="3:10" s="397" customFormat="1" ht="14.25" customHeight="1" x14ac:dyDescent="0.2">
      <c r="C1511" s="602"/>
      <c r="D1511" s="602"/>
      <c r="G1511" s="603"/>
      <c r="I1511" s="602"/>
      <c r="J1511" s="602"/>
    </row>
    <row r="1512" spans="3:10" s="397" customFormat="1" ht="14.25" customHeight="1" x14ac:dyDescent="0.2">
      <c r="C1512" s="602"/>
      <c r="D1512" s="602"/>
      <c r="G1512" s="603"/>
      <c r="I1512" s="602"/>
      <c r="J1512" s="602"/>
    </row>
    <row r="1513" spans="3:10" s="397" customFormat="1" ht="14.25" customHeight="1" x14ac:dyDescent="0.2">
      <c r="C1513" s="602"/>
      <c r="D1513" s="602"/>
      <c r="G1513" s="603"/>
      <c r="I1513" s="602"/>
      <c r="J1513" s="602"/>
    </row>
    <row r="1514" spans="3:10" s="397" customFormat="1" ht="14.25" customHeight="1" x14ac:dyDescent="0.2">
      <c r="C1514" s="602"/>
      <c r="D1514" s="602"/>
      <c r="G1514" s="603"/>
      <c r="I1514" s="602"/>
      <c r="J1514" s="602"/>
    </row>
    <row r="1515" spans="3:10" s="397" customFormat="1" ht="14.25" customHeight="1" x14ac:dyDescent="0.2">
      <c r="C1515" s="602"/>
      <c r="D1515" s="602"/>
      <c r="G1515" s="603"/>
      <c r="I1515" s="602"/>
      <c r="J1515" s="602"/>
    </row>
    <row r="1516" spans="3:10" s="397" customFormat="1" ht="14.25" customHeight="1" x14ac:dyDescent="0.2">
      <c r="C1516" s="602"/>
      <c r="D1516" s="602"/>
      <c r="G1516" s="603"/>
      <c r="I1516" s="602"/>
      <c r="J1516" s="602"/>
    </row>
    <row r="1517" spans="3:10" s="397" customFormat="1" ht="14.25" customHeight="1" x14ac:dyDescent="0.2">
      <c r="C1517" s="602"/>
      <c r="D1517" s="602"/>
      <c r="G1517" s="603"/>
      <c r="I1517" s="602"/>
      <c r="J1517" s="602"/>
    </row>
    <row r="1518" spans="3:10" s="397" customFormat="1" ht="14.25" customHeight="1" x14ac:dyDescent="0.2">
      <c r="C1518" s="602"/>
      <c r="D1518" s="602"/>
      <c r="G1518" s="603"/>
      <c r="I1518" s="602"/>
      <c r="J1518" s="602"/>
    </row>
    <row r="1519" spans="3:10" s="397" customFormat="1" ht="14.25" customHeight="1" x14ac:dyDescent="0.2">
      <c r="C1519" s="602"/>
      <c r="D1519" s="602"/>
      <c r="G1519" s="603"/>
      <c r="I1519" s="602"/>
      <c r="J1519" s="602"/>
    </row>
    <row r="1520" spans="3:10" s="397" customFormat="1" ht="14.25" customHeight="1" x14ac:dyDescent="0.2">
      <c r="C1520" s="602"/>
      <c r="D1520" s="602"/>
      <c r="G1520" s="603"/>
      <c r="I1520" s="602"/>
      <c r="J1520" s="602"/>
    </row>
    <row r="1521" spans="3:10" s="397" customFormat="1" ht="14.25" customHeight="1" x14ac:dyDescent="0.2">
      <c r="C1521" s="602"/>
      <c r="D1521" s="602"/>
      <c r="G1521" s="603"/>
      <c r="I1521" s="602"/>
      <c r="J1521" s="602"/>
    </row>
    <row r="1522" spans="3:10" s="397" customFormat="1" ht="14.25" customHeight="1" x14ac:dyDescent="0.2">
      <c r="C1522" s="602"/>
      <c r="D1522" s="602"/>
      <c r="G1522" s="603"/>
      <c r="I1522" s="602"/>
      <c r="J1522" s="602"/>
    </row>
    <row r="1523" spans="3:10" s="397" customFormat="1" ht="14.25" customHeight="1" x14ac:dyDescent="0.2">
      <c r="C1523" s="602"/>
      <c r="D1523" s="602"/>
      <c r="G1523" s="603"/>
      <c r="I1523" s="602"/>
      <c r="J1523" s="602"/>
    </row>
    <row r="1524" spans="3:10" s="397" customFormat="1" ht="14.25" customHeight="1" x14ac:dyDescent="0.2">
      <c r="C1524" s="602"/>
      <c r="D1524" s="602"/>
      <c r="G1524" s="603"/>
      <c r="I1524" s="602"/>
      <c r="J1524" s="602"/>
    </row>
    <row r="1525" spans="3:10" s="397" customFormat="1" ht="14.25" customHeight="1" x14ac:dyDescent="0.2">
      <c r="C1525" s="602"/>
      <c r="D1525" s="602"/>
      <c r="G1525" s="603"/>
      <c r="I1525" s="602"/>
      <c r="J1525" s="602"/>
    </row>
    <row r="1526" spans="3:10" s="397" customFormat="1" ht="14.25" customHeight="1" x14ac:dyDescent="0.2">
      <c r="C1526" s="602"/>
      <c r="D1526" s="602"/>
      <c r="G1526" s="603"/>
      <c r="I1526" s="602"/>
      <c r="J1526" s="602"/>
    </row>
    <row r="1527" spans="3:10" s="397" customFormat="1" ht="14.25" customHeight="1" x14ac:dyDescent="0.2">
      <c r="C1527" s="602"/>
      <c r="D1527" s="602"/>
      <c r="G1527" s="603"/>
      <c r="I1527" s="602"/>
      <c r="J1527" s="602"/>
    </row>
    <row r="1528" spans="3:10" s="397" customFormat="1" ht="14.25" customHeight="1" x14ac:dyDescent="0.2">
      <c r="C1528" s="602"/>
      <c r="D1528" s="602"/>
      <c r="G1528" s="603"/>
      <c r="I1528" s="602"/>
      <c r="J1528" s="602"/>
    </row>
    <row r="1529" spans="3:10" s="397" customFormat="1" ht="14.25" customHeight="1" x14ac:dyDescent="0.2">
      <c r="C1529" s="602"/>
      <c r="D1529" s="602"/>
      <c r="G1529" s="603"/>
      <c r="I1529" s="602"/>
      <c r="J1529" s="602"/>
    </row>
    <row r="1530" spans="3:10" s="397" customFormat="1" ht="14.25" customHeight="1" x14ac:dyDescent="0.2">
      <c r="C1530" s="602"/>
      <c r="D1530" s="602"/>
      <c r="G1530" s="603"/>
      <c r="I1530" s="602"/>
      <c r="J1530" s="602"/>
    </row>
    <row r="1531" spans="3:10" s="397" customFormat="1" ht="14.25" customHeight="1" x14ac:dyDescent="0.2">
      <c r="C1531" s="602"/>
      <c r="D1531" s="602"/>
      <c r="G1531" s="603"/>
      <c r="I1531" s="602"/>
      <c r="J1531" s="602"/>
    </row>
    <row r="1532" spans="3:10" s="397" customFormat="1" ht="14.25" customHeight="1" x14ac:dyDescent="0.2">
      <c r="C1532" s="602"/>
      <c r="D1532" s="602"/>
      <c r="G1532" s="603"/>
      <c r="I1532" s="602"/>
      <c r="J1532" s="602"/>
    </row>
    <row r="1533" spans="3:10" s="397" customFormat="1" ht="14.25" customHeight="1" x14ac:dyDescent="0.2">
      <c r="C1533" s="602"/>
      <c r="D1533" s="602"/>
      <c r="G1533" s="603"/>
      <c r="I1533" s="602"/>
      <c r="J1533" s="602"/>
    </row>
    <row r="1534" spans="3:10" s="397" customFormat="1" ht="14.25" customHeight="1" x14ac:dyDescent="0.2">
      <c r="C1534" s="602"/>
      <c r="D1534" s="602"/>
      <c r="G1534" s="603"/>
      <c r="I1534" s="602"/>
      <c r="J1534" s="602"/>
    </row>
    <row r="1535" spans="3:10" s="397" customFormat="1" ht="14.25" customHeight="1" x14ac:dyDescent="0.2">
      <c r="C1535" s="602"/>
      <c r="D1535" s="602"/>
      <c r="G1535" s="603"/>
      <c r="I1535" s="602"/>
      <c r="J1535" s="602"/>
    </row>
    <row r="1536" spans="3:10" s="397" customFormat="1" ht="14.25" customHeight="1" x14ac:dyDescent="0.2">
      <c r="C1536" s="602"/>
      <c r="D1536" s="602"/>
      <c r="G1536" s="603"/>
      <c r="I1536" s="602"/>
      <c r="J1536" s="602"/>
    </row>
    <row r="1537" spans="3:10" s="397" customFormat="1" ht="14.25" customHeight="1" x14ac:dyDescent="0.2">
      <c r="C1537" s="602"/>
      <c r="D1537" s="602"/>
      <c r="G1537" s="603"/>
      <c r="I1537" s="602"/>
      <c r="J1537" s="602"/>
    </row>
    <row r="1538" spans="3:10" s="397" customFormat="1" ht="14.25" customHeight="1" x14ac:dyDescent="0.2">
      <c r="C1538" s="602"/>
      <c r="D1538" s="602"/>
      <c r="G1538" s="603"/>
      <c r="I1538" s="602"/>
      <c r="J1538" s="602"/>
    </row>
    <row r="1539" spans="3:10" s="397" customFormat="1" ht="14.25" customHeight="1" x14ac:dyDescent="0.2">
      <c r="C1539" s="602"/>
      <c r="D1539" s="602"/>
      <c r="G1539" s="603"/>
      <c r="I1539" s="602"/>
      <c r="J1539" s="602"/>
    </row>
    <row r="1540" spans="3:10" s="397" customFormat="1" ht="14.25" customHeight="1" x14ac:dyDescent="0.2">
      <c r="C1540" s="602"/>
      <c r="D1540" s="602"/>
      <c r="G1540" s="603"/>
      <c r="I1540" s="602"/>
      <c r="J1540" s="602"/>
    </row>
    <row r="1541" spans="3:10" s="397" customFormat="1" ht="14.25" customHeight="1" x14ac:dyDescent="0.2">
      <c r="C1541" s="602"/>
      <c r="D1541" s="602"/>
      <c r="G1541" s="603"/>
      <c r="I1541" s="602"/>
      <c r="J1541" s="602"/>
    </row>
    <row r="1542" spans="3:10" s="397" customFormat="1" ht="14.25" customHeight="1" x14ac:dyDescent="0.2">
      <c r="C1542" s="602"/>
      <c r="D1542" s="602"/>
      <c r="G1542" s="603"/>
      <c r="I1542" s="602"/>
      <c r="J1542" s="602"/>
    </row>
    <row r="1543" spans="3:10" s="397" customFormat="1" ht="14.25" customHeight="1" x14ac:dyDescent="0.2">
      <c r="C1543" s="602"/>
      <c r="D1543" s="602"/>
      <c r="G1543" s="603"/>
      <c r="I1543" s="602"/>
      <c r="J1543" s="602"/>
    </row>
    <row r="1544" spans="3:10" s="397" customFormat="1" ht="14.25" customHeight="1" x14ac:dyDescent="0.2">
      <c r="C1544" s="602"/>
      <c r="D1544" s="602"/>
      <c r="G1544" s="603"/>
      <c r="I1544" s="602"/>
      <c r="J1544" s="602"/>
    </row>
    <row r="1545" spans="3:10" s="397" customFormat="1" ht="14.25" customHeight="1" x14ac:dyDescent="0.2">
      <c r="C1545" s="602"/>
      <c r="D1545" s="602"/>
      <c r="G1545" s="603"/>
      <c r="I1545" s="602"/>
      <c r="J1545" s="602"/>
    </row>
    <row r="1546" spans="3:10" s="397" customFormat="1" ht="14.25" customHeight="1" x14ac:dyDescent="0.2">
      <c r="C1546" s="602"/>
      <c r="D1546" s="602"/>
      <c r="G1546" s="603"/>
      <c r="I1546" s="602"/>
      <c r="J1546" s="602"/>
    </row>
    <row r="1547" spans="3:10" s="397" customFormat="1" ht="14.25" customHeight="1" x14ac:dyDescent="0.2">
      <c r="C1547" s="602"/>
      <c r="D1547" s="602"/>
      <c r="G1547" s="603"/>
      <c r="I1547" s="602"/>
      <c r="J1547" s="602"/>
    </row>
    <row r="1548" spans="3:10" s="397" customFormat="1" ht="14.25" customHeight="1" x14ac:dyDescent="0.2">
      <c r="C1548" s="602"/>
      <c r="D1548" s="602"/>
      <c r="G1548" s="603"/>
      <c r="I1548" s="602"/>
      <c r="J1548" s="602"/>
    </row>
    <row r="1549" spans="3:10" s="397" customFormat="1" ht="14.25" customHeight="1" x14ac:dyDescent="0.2">
      <c r="C1549" s="602"/>
      <c r="D1549" s="602"/>
      <c r="G1549" s="603"/>
      <c r="I1549" s="602"/>
      <c r="J1549" s="602"/>
    </row>
    <row r="1550" spans="3:10" s="397" customFormat="1" ht="14.25" customHeight="1" x14ac:dyDescent="0.2">
      <c r="C1550" s="602"/>
      <c r="D1550" s="602"/>
      <c r="G1550" s="603"/>
      <c r="I1550" s="602"/>
      <c r="J1550" s="602"/>
    </row>
    <row r="1551" spans="3:10" s="397" customFormat="1" ht="14.25" customHeight="1" x14ac:dyDescent="0.2">
      <c r="C1551" s="602"/>
      <c r="D1551" s="602"/>
      <c r="G1551" s="603"/>
      <c r="I1551" s="602"/>
      <c r="J1551" s="602"/>
    </row>
    <row r="1552" spans="3:10" s="397" customFormat="1" ht="14.25" customHeight="1" x14ac:dyDescent="0.2">
      <c r="C1552" s="602"/>
      <c r="D1552" s="602"/>
      <c r="G1552" s="603"/>
      <c r="I1552" s="602"/>
      <c r="J1552" s="602"/>
    </row>
    <row r="1553" spans="3:10" s="397" customFormat="1" ht="14.25" customHeight="1" x14ac:dyDescent="0.2">
      <c r="C1553" s="602"/>
      <c r="D1553" s="602"/>
      <c r="G1553" s="603"/>
      <c r="I1553" s="602"/>
      <c r="J1553" s="602"/>
    </row>
    <row r="1554" spans="3:10" s="397" customFormat="1" ht="14.25" customHeight="1" x14ac:dyDescent="0.2">
      <c r="C1554" s="602"/>
      <c r="D1554" s="602"/>
      <c r="G1554" s="603"/>
      <c r="I1554" s="602"/>
      <c r="J1554" s="602"/>
    </row>
    <row r="1555" spans="3:10" s="397" customFormat="1" ht="14.25" customHeight="1" x14ac:dyDescent="0.2">
      <c r="C1555" s="602"/>
      <c r="D1555" s="602"/>
      <c r="G1555" s="603"/>
      <c r="I1555" s="602"/>
      <c r="J1555" s="602"/>
    </row>
    <row r="1556" spans="3:10" s="397" customFormat="1" ht="14.25" customHeight="1" x14ac:dyDescent="0.2">
      <c r="C1556" s="602"/>
      <c r="D1556" s="602"/>
      <c r="G1556" s="603"/>
      <c r="I1556" s="602"/>
      <c r="J1556" s="602"/>
    </row>
    <row r="1557" spans="3:10" s="397" customFormat="1" ht="14.25" customHeight="1" x14ac:dyDescent="0.2">
      <c r="C1557" s="602"/>
      <c r="D1557" s="602"/>
      <c r="G1557" s="603"/>
      <c r="I1557" s="602"/>
      <c r="J1557" s="602"/>
    </row>
    <row r="1558" spans="3:10" s="397" customFormat="1" ht="14.25" customHeight="1" x14ac:dyDescent="0.2">
      <c r="C1558" s="602"/>
      <c r="D1558" s="602"/>
      <c r="G1558" s="603"/>
      <c r="I1558" s="602"/>
      <c r="J1558" s="602"/>
    </row>
    <row r="1559" spans="3:10" s="397" customFormat="1" ht="14.25" customHeight="1" x14ac:dyDescent="0.2">
      <c r="C1559" s="602"/>
      <c r="D1559" s="602"/>
      <c r="G1559" s="603"/>
      <c r="I1559" s="602"/>
      <c r="J1559" s="602"/>
    </row>
    <row r="1560" spans="3:10" s="397" customFormat="1" ht="14.25" customHeight="1" x14ac:dyDescent="0.2">
      <c r="C1560" s="602"/>
      <c r="D1560" s="602"/>
      <c r="G1560" s="603"/>
      <c r="I1560" s="602"/>
      <c r="J1560" s="602"/>
    </row>
    <row r="1561" spans="3:10" s="397" customFormat="1" ht="14.25" customHeight="1" x14ac:dyDescent="0.2">
      <c r="C1561" s="602"/>
      <c r="D1561" s="602"/>
      <c r="G1561" s="603"/>
      <c r="I1561" s="602"/>
      <c r="J1561" s="602"/>
    </row>
    <row r="1562" spans="3:10" s="397" customFormat="1" ht="14.25" customHeight="1" x14ac:dyDescent="0.2">
      <c r="C1562" s="602"/>
      <c r="D1562" s="602"/>
      <c r="G1562" s="603"/>
      <c r="I1562" s="602"/>
      <c r="J1562" s="602"/>
    </row>
    <row r="1563" spans="3:10" s="397" customFormat="1" ht="14.25" customHeight="1" x14ac:dyDescent="0.2">
      <c r="C1563" s="602"/>
      <c r="D1563" s="602"/>
      <c r="G1563" s="603"/>
      <c r="I1563" s="602"/>
      <c r="J1563" s="602"/>
    </row>
    <row r="1564" spans="3:10" s="397" customFormat="1" ht="14.25" customHeight="1" x14ac:dyDescent="0.2">
      <c r="C1564" s="602"/>
      <c r="D1564" s="602"/>
      <c r="G1564" s="603"/>
      <c r="I1564" s="602"/>
      <c r="J1564" s="602"/>
    </row>
    <row r="1565" spans="3:10" s="397" customFormat="1" ht="14.25" customHeight="1" x14ac:dyDescent="0.2">
      <c r="C1565" s="602"/>
      <c r="D1565" s="602"/>
      <c r="G1565" s="603"/>
      <c r="I1565" s="602"/>
      <c r="J1565" s="602"/>
    </row>
    <row r="1566" spans="3:10" s="397" customFormat="1" ht="14.25" customHeight="1" x14ac:dyDescent="0.2">
      <c r="C1566" s="602"/>
      <c r="D1566" s="602"/>
      <c r="G1566" s="603"/>
      <c r="I1566" s="602"/>
      <c r="J1566" s="602"/>
    </row>
    <row r="1567" spans="3:10" s="397" customFormat="1" ht="14.25" customHeight="1" x14ac:dyDescent="0.2">
      <c r="C1567" s="602"/>
      <c r="D1567" s="602"/>
      <c r="G1567" s="603"/>
      <c r="I1567" s="602"/>
      <c r="J1567" s="602"/>
    </row>
    <row r="1568" spans="3:10" s="397" customFormat="1" ht="14.25" customHeight="1" x14ac:dyDescent="0.2">
      <c r="C1568" s="602"/>
      <c r="D1568" s="602"/>
      <c r="G1568" s="603"/>
      <c r="I1568" s="602"/>
      <c r="J1568" s="602"/>
    </row>
    <row r="1569" spans="3:10" s="397" customFormat="1" ht="14.25" customHeight="1" x14ac:dyDescent="0.2">
      <c r="C1569" s="602"/>
      <c r="D1569" s="602"/>
      <c r="G1569" s="603"/>
      <c r="I1569" s="602"/>
      <c r="J1569" s="602"/>
    </row>
    <row r="1570" spans="3:10" s="397" customFormat="1" ht="14.25" customHeight="1" x14ac:dyDescent="0.2">
      <c r="C1570" s="602"/>
      <c r="D1570" s="602"/>
      <c r="G1570" s="603"/>
      <c r="I1570" s="602"/>
      <c r="J1570" s="602"/>
    </row>
    <row r="1571" spans="3:10" s="397" customFormat="1" ht="14.25" customHeight="1" x14ac:dyDescent="0.2">
      <c r="C1571" s="602"/>
      <c r="D1571" s="602"/>
      <c r="G1571" s="603"/>
      <c r="I1571" s="602"/>
      <c r="J1571" s="602"/>
    </row>
    <row r="1572" spans="3:10" s="397" customFormat="1" ht="14.25" customHeight="1" x14ac:dyDescent="0.2">
      <c r="C1572" s="602"/>
      <c r="D1572" s="602"/>
      <c r="G1572" s="603"/>
      <c r="I1572" s="602"/>
      <c r="J1572" s="602"/>
    </row>
    <row r="1573" spans="3:10" s="397" customFormat="1" ht="14.25" customHeight="1" x14ac:dyDescent="0.2">
      <c r="C1573" s="602"/>
      <c r="D1573" s="602"/>
      <c r="G1573" s="603"/>
      <c r="I1573" s="602"/>
      <c r="J1573" s="602"/>
    </row>
    <row r="1574" spans="3:10" s="397" customFormat="1" ht="14.25" customHeight="1" x14ac:dyDescent="0.2">
      <c r="C1574" s="602"/>
      <c r="D1574" s="602"/>
      <c r="G1574" s="603"/>
      <c r="I1574" s="602"/>
      <c r="J1574" s="602"/>
    </row>
    <row r="1575" spans="3:10" s="397" customFormat="1" ht="14.25" customHeight="1" x14ac:dyDescent="0.2">
      <c r="C1575" s="602"/>
      <c r="D1575" s="602"/>
      <c r="G1575" s="603"/>
      <c r="I1575" s="602"/>
      <c r="J1575" s="602"/>
    </row>
    <row r="1576" spans="3:10" s="397" customFormat="1" ht="14.25" customHeight="1" x14ac:dyDescent="0.2">
      <c r="C1576" s="602"/>
      <c r="D1576" s="602"/>
      <c r="G1576" s="603"/>
      <c r="I1576" s="602"/>
      <c r="J1576" s="602"/>
    </row>
    <row r="1577" spans="3:10" s="397" customFormat="1" ht="14.25" customHeight="1" x14ac:dyDescent="0.2">
      <c r="C1577" s="602"/>
      <c r="D1577" s="602"/>
      <c r="G1577" s="603"/>
      <c r="I1577" s="602"/>
      <c r="J1577" s="602"/>
    </row>
    <row r="1578" spans="3:10" s="397" customFormat="1" ht="14.25" customHeight="1" x14ac:dyDescent="0.2">
      <c r="C1578" s="602"/>
      <c r="D1578" s="602"/>
      <c r="G1578" s="603"/>
      <c r="I1578" s="602"/>
      <c r="J1578" s="602"/>
    </row>
    <row r="1579" spans="3:10" s="397" customFormat="1" ht="14.25" customHeight="1" x14ac:dyDescent="0.2">
      <c r="C1579" s="602"/>
      <c r="D1579" s="602"/>
      <c r="G1579" s="603"/>
      <c r="I1579" s="602"/>
      <c r="J1579" s="602"/>
    </row>
    <row r="1580" spans="3:10" s="397" customFormat="1" ht="14.25" customHeight="1" x14ac:dyDescent="0.2">
      <c r="C1580" s="602"/>
      <c r="D1580" s="602"/>
      <c r="G1580" s="603"/>
      <c r="I1580" s="602"/>
      <c r="J1580" s="602"/>
    </row>
    <row r="1581" spans="3:10" s="397" customFormat="1" ht="14.25" customHeight="1" x14ac:dyDescent="0.2">
      <c r="C1581" s="602"/>
      <c r="D1581" s="602"/>
      <c r="G1581" s="603"/>
      <c r="I1581" s="602"/>
      <c r="J1581" s="602"/>
    </row>
    <row r="1582" spans="3:10" s="397" customFormat="1" ht="14.25" customHeight="1" x14ac:dyDescent="0.2">
      <c r="C1582" s="602"/>
      <c r="D1582" s="602"/>
      <c r="G1582" s="603"/>
      <c r="I1582" s="602"/>
      <c r="J1582" s="602"/>
    </row>
    <row r="1583" spans="3:10" s="397" customFormat="1" ht="14.25" customHeight="1" x14ac:dyDescent="0.2">
      <c r="C1583" s="602"/>
      <c r="D1583" s="602"/>
      <c r="G1583" s="603"/>
      <c r="I1583" s="602"/>
      <c r="J1583" s="602"/>
    </row>
    <row r="1584" spans="3:10" s="397" customFormat="1" ht="14.25" customHeight="1" x14ac:dyDescent="0.2">
      <c r="C1584" s="602"/>
      <c r="D1584" s="602"/>
      <c r="G1584" s="603"/>
      <c r="I1584" s="602"/>
      <c r="J1584" s="602"/>
    </row>
    <row r="1585" spans="3:10" s="397" customFormat="1" ht="14.25" customHeight="1" x14ac:dyDescent="0.2">
      <c r="C1585" s="602"/>
      <c r="D1585" s="602"/>
      <c r="G1585" s="603"/>
      <c r="I1585" s="602"/>
      <c r="J1585" s="602"/>
    </row>
    <row r="1586" spans="3:10" s="397" customFormat="1" ht="14.25" customHeight="1" x14ac:dyDescent="0.2">
      <c r="C1586" s="602"/>
      <c r="D1586" s="602"/>
      <c r="G1586" s="603"/>
      <c r="I1586" s="602"/>
      <c r="J1586" s="602"/>
    </row>
    <row r="1587" spans="3:10" s="397" customFormat="1" ht="14.25" customHeight="1" x14ac:dyDescent="0.2">
      <c r="C1587" s="602"/>
      <c r="D1587" s="602"/>
      <c r="G1587" s="603"/>
      <c r="I1587" s="602"/>
      <c r="J1587" s="602"/>
    </row>
    <row r="1588" spans="3:10" s="397" customFormat="1" ht="14.25" customHeight="1" x14ac:dyDescent="0.2">
      <c r="C1588" s="602"/>
      <c r="D1588" s="602"/>
      <c r="G1588" s="603"/>
      <c r="I1588" s="602"/>
      <c r="J1588" s="602"/>
    </row>
    <row r="1589" spans="3:10" s="397" customFormat="1" ht="14.25" customHeight="1" x14ac:dyDescent="0.2">
      <c r="C1589" s="602"/>
      <c r="D1589" s="602"/>
      <c r="G1589" s="603"/>
      <c r="I1589" s="602"/>
      <c r="J1589" s="602"/>
    </row>
    <row r="1590" spans="3:10" s="397" customFormat="1" ht="14.25" customHeight="1" x14ac:dyDescent="0.2">
      <c r="C1590" s="602"/>
      <c r="D1590" s="602"/>
      <c r="G1590" s="603"/>
      <c r="I1590" s="602"/>
      <c r="J1590" s="602"/>
    </row>
    <row r="1591" spans="3:10" s="397" customFormat="1" ht="14.25" customHeight="1" x14ac:dyDescent="0.2">
      <c r="C1591" s="602"/>
      <c r="D1591" s="602"/>
      <c r="G1591" s="603"/>
      <c r="I1591" s="602"/>
      <c r="J1591" s="602"/>
    </row>
    <row r="1592" spans="3:10" s="397" customFormat="1" ht="14.25" customHeight="1" x14ac:dyDescent="0.2">
      <c r="C1592" s="602"/>
      <c r="D1592" s="602"/>
      <c r="G1592" s="603"/>
      <c r="I1592" s="602"/>
      <c r="J1592" s="602"/>
    </row>
    <row r="1593" spans="3:10" s="397" customFormat="1" ht="14.25" customHeight="1" x14ac:dyDescent="0.2">
      <c r="C1593" s="602"/>
      <c r="D1593" s="602"/>
      <c r="G1593" s="603"/>
      <c r="I1593" s="602"/>
      <c r="J1593" s="602"/>
    </row>
    <row r="1594" spans="3:10" s="397" customFormat="1" ht="14.25" customHeight="1" x14ac:dyDescent="0.2">
      <c r="C1594" s="602"/>
      <c r="D1594" s="602"/>
      <c r="G1594" s="603"/>
      <c r="I1594" s="602"/>
      <c r="J1594" s="602"/>
    </row>
    <row r="1595" spans="3:10" s="397" customFormat="1" ht="14.25" customHeight="1" x14ac:dyDescent="0.2">
      <c r="C1595" s="602"/>
      <c r="D1595" s="602"/>
      <c r="G1595" s="603"/>
      <c r="I1595" s="602"/>
      <c r="J1595" s="602"/>
    </row>
    <row r="1596" spans="3:10" s="397" customFormat="1" ht="14.25" customHeight="1" x14ac:dyDescent="0.2">
      <c r="C1596" s="602"/>
      <c r="D1596" s="602"/>
      <c r="G1596" s="603"/>
      <c r="I1596" s="602"/>
      <c r="J1596" s="602"/>
    </row>
    <row r="1597" spans="3:10" s="397" customFormat="1" ht="14.25" customHeight="1" x14ac:dyDescent="0.2">
      <c r="C1597" s="602"/>
      <c r="D1597" s="602"/>
      <c r="G1597" s="603"/>
      <c r="I1597" s="602"/>
      <c r="J1597" s="602"/>
    </row>
    <row r="1598" spans="3:10" s="397" customFormat="1" ht="14.25" customHeight="1" x14ac:dyDescent="0.2">
      <c r="C1598" s="602"/>
      <c r="D1598" s="602"/>
      <c r="G1598" s="603"/>
      <c r="I1598" s="602"/>
      <c r="J1598" s="602"/>
    </row>
    <row r="1599" spans="3:10" s="397" customFormat="1" ht="14.25" customHeight="1" x14ac:dyDescent="0.2">
      <c r="C1599" s="602"/>
      <c r="D1599" s="602"/>
      <c r="G1599" s="603"/>
      <c r="I1599" s="602"/>
      <c r="J1599" s="602"/>
    </row>
    <row r="1600" spans="3:10" s="397" customFormat="1" ht="14.25" customHeight="1" x14ac:dyDescent="0.2">
      <c r="C1600" s="602"/>
      <c r="D1600" s="602"/>
      <c r="G1600" s="603"/>
      <c r="I1600" s="602"/>
      <c r="J1600" s="602"/>
    </row>
    <row r="1601" spans="3:10" s="397" customFormat="1" ht="14.25" customHeight="1" x14ac:dyDescent="0.2">
      <c r="C1601" s="602"/>
      <c r="D1601" s="602"/>
      <c r="G1601" s="603"/>
      <c r="I1601" s="602"/>
      <c r="J1601" s="602"/>
    </row>
    <row r="1602" spans="3:10" s="397" customFormat="1" ht="14.25" customHeight="1" x14ac:dyDescent="0.2">
      <c r="C1602" s="602"/>
      <c r="D1602" s="602"/>
      <c r="G1602" s="603"/>
      <c r="I1602" s="602"/>
      <c r="J1602" s="602"/>
    </row>
    <row r="1603" spans="3:10" s="397" customFormat="1" ht="14.25" customHeight="1" x14ac:dyDescent="0.2">
      <c r="C1603" s="602"/>
      <c r="D1603" s="602"/>
      <c r="G1603" s="603"/>
      <c r="I1603" s="602"/>
      <c r="J1603" s="602"/>
    </row>
    <row r="1604" spans="3:10" s="397" customFormat="1" ht="14.25" customHeight="1" x14ac:dyDescent="0.2">
      <c r="C1604" s="602"/>
      <c r="D1604" s="602"/>
      <c r="G1604" s="603"/>
      <c r="I1604" s="602"/>
      <c r="J1604" s="602"/>
    </row>
    <row r="1605" spans="3:10" s="397" customFormat="1" ht="14.25" customHeight="1" x14ac:dyDescent="0.2">
      <c r="C1605" s="602"/>
      <c r="D1605" s="602"/>
      <c r="G1605" s="603"/>
      <c r="I1605" s="602"/>
      <c r="J1605" s="602"/>
    </row>
    <row r="1606" spans="3:10" s="397" customFormat="1" ht="14.25" customHeight="1" x14ac:dyDescent="0.2">
      <c r="C1606" s="602"/>
      <c r="D1606" s="602"/>
      <c r="G1606" s="603"/>
      <c r="I1606" s="602"/>
      <c r="J1606" s="602"/>
    </row>
    <row r="1607" spans="3:10" s="397" customFormat="1" ht="14.25" customHeight="1" x14ac:dyDescent="0.2">
      <c r="C1607" s="602"/>
      <c r="D1607" s="602"/>
      <c r="G1607" s="603"/>
      <c r="I1607" s="602"/>
      <c r="J1607" s="602"/>
    </row>
    <row r="1608" spans="3:10" s="397" customFormat="1" ht="14.25" customHeight="1" x14ac:dyDescent="0.2">
      <c r="C1608" s="602"/>
      <c r="D1608" s="602"/>
      <c r="G1608" s="603"/>
      <c r="I1608" s="602"/>
      <c r="J1608" s="602"/>
    </row>
    <row r="1609" spans="3:10" s="397" customFormat="1" ht="14.25" customHeight="1" x14ac:dyDescent="0.2">
      <c r="C1609" s="602"/>
      <c r="D1609" s="602"/>
      <c r="G1609" s="603"/>
      <c r="I1609" s="602"/>
      <c r="J1609" s="602"/>
    </row>
    <row r="1610" spans="3:10" s="397" customFormat="1" ht="14.25" customHeight="1" x14ac:dyDescent="0.2">
      <c r="C1610" s="602"/>
      <c r="D1610" s="602"/>
      <c r="G1610" s="603"/>
      <c r="I1610" s="602"/>
      <c r="J1610" s="602"/>
    </row>
    <row r="1611" spans="3:10" s="397" customFormat="1" ht="14.25" customHeight="1" x14ac:dyDescent="0.2">
      <c r="C1611" s="602"/>
      <c r="D1611" s="602"/>
      <c r="G1611" s="603"/>
      <c r="I1611" s="602"/>
      <c r="J1611" s="602"/>
    </row>
    <row r="1612" spans="3:10" s="397" customFormat="1" ht="14.25" customHeight="1" x14ac:dyDescent="0.2">
      <c r="C1612" s="602"/>
      <c r="D1612" s="602"/>
      <c r="G1612" s="603"/>
      <c r="I1612" s="602"/>
      <c r="J1612" s="602"/>
    </row>
    <row r="1613" spans="3:10" s="397" customFormat="1" ht="14.25" customHeight="1" x14ac:dyDescent="0.2">
      <c r="C1613" s="602"/>
      <c r="D1613" s="602"/>
      <c r="G1613" s="603"/>
      <c r="I1613" s="602"/>
      <c r="J1613" s="602"/>
    </row>
    <row r="1614" spans="3:10" s="397" customFormat="1" ht="14.25" customHeight="1" x14ac:dyDescent="0.2">
      <c r="C1614" s="602"/>
      <c r="D1614" s="602"/>
      <c r="G1614" s="603"/>
      <c r="I1614" s="602"/>
      <c r="J1614" s="602"/>
    </row>
    <row r="1615" spans="3:10" s="397" customFormat="1" ht="14.25" customHeight="1" x14ac:dyDescent="0.2">
      <c r="C1615" s="602"/>
      <c r="D1615" s="602"/>
      <c r="G1615" s="603"/>
      <c r="I1615" s="602"/>
      <c r="J1615" s="602"/>
    </row>
    <row r="1616" spans="3:10" s="397" customFormat="1" ht="14.25" customHeight="1" x14ac:dyDescent="0.2">
      <c r="C1616" s="602"/>
      <c r="D1616" s="602"/>
      <c r="G1616" s="603"/>
      <c r="I1616" s="602"/>
      <c r="J1616" s="602"/>
    </row>
    <row r="1617" spans="3:10" s="397" customFormat="1" ht="14.25" customHeight="1" x14ac:dyDescent="0.2">
      <c r="C1617" s="602"/>
      <c r="D1617" s="602"/>
      <c r="G1617" s="603"/>
      <c r="I1617" s="602"/>
      <c r="J1617" s="602"/>
    </row>
    <row r="1618" spans="3:10" s="397" customFormat="1" ht="14.25" customHeight="1" x14ac:dyDescent="0.2">
      <c r="C1618" s="602"/>
      <c r="D1618" s="602"/>
      <c r="G1618" s="603"/>
      <c r="I1618" s="602"/>
      <c r="J1618" s="602"/>
    </row>
    <row r="1619" spans="3:10" s="397" customFormat="1" ht="14.25" customHeight="1" x14ac:dyDescent="0.2">
      <c r="C1619" s="602"/>
      <c r="D1619" s="602"/>
      <c r="G1619" s="603"/>
      <c r="I1619" s="602"/>
      <c r="J1619" s="602"/>
    </row>
    <row r="1620" spans="3:10" s="397" customFormat="1" ht="14.25" customHeight="1" x14ac:dyDescent="0.2">
      <c r="C1620" s="602"/>
      <c r="D1620" s="602"/>
      <c r="G1620" s="603"/>
      <c r="I1620" s="602"/>
      <c r="J1620" s="602"/>
    </row>
    <row r="1621" spans="3:10" s="397" customFormat="1" ht="14.25" customHeight="1" x14ac:dyDescent="0.2">
      <c r="C1621" s="602"/>
      <c r="D1621" s="602"/>
      <c r="G1621" s="603"/>
      <c r="I1621" s="602"/>
      <c r="J1621" s="602"/>
    </row>
    <row r="1622" spans="3:10" s="397" customFormat="1" ht="14.25" customHeight="1" x14ac:dyDescent="0.2">
      <c r="C1622" s="602"/>
      <c r="D1622" s="602"/>
      <c r="G1622" s="603"/>
      <c r="I1622" s="602"/>
      <c r="J1622" s="602"/>
    </row>
    <row r="1623" spans="3:10" s="397" customFormat="1" ht="14.25" customHeight="1" x14ac:dyDescent="0.2">
      <c r="C1623" s="602"/>
      <c r="D1623" s="602"/>
      <c r="G1623" s="603"/>
      <c r="I1623" s="602"/>
      <c r="J1623" s="602"/>
    </row>
    <row r="1624" spans="3:10" s="397" customFormat="1" ht="14.25" customHeight="1" x14ac:dyDescent="0.2">
      <c r="C1624" s="602"/>
      <c r="D1624" s="602"/>
      <c r="G1624" s="603"/>
      <c r="I1624" s="602"/>
      <c r="J1624" s="602"/>
    </row>
    <row r="1625" spans="3:10" s="397" customFormat="1" ht="14.25" customHeight="1" x14ac:dyDescent="0.2">
      <c r="C1625" s="602"/>
      <c r="D1625" s="602"/>
      <c r="G1625" s="603"/>
      <c r="I1625" s="602"/>
      <c r="J1625" s="602"/>
    </row>
    <row r="1626" spans="3:10" s="397" customFormat="1" ht="14.25" customHeight="1" x14ac:dyDescent="0.2">
      <c r="C1626" s="602"/>
      <c r="D1626" s="602"/>
      <c r="G1626" s="603"/>
      <c r="I1626" s="602"/>
      <c r="J1626" s="602"/>
    </row>
    <row r="1627" spans="3:10" s="397" customFormat="1" ht="14.25" customHeight="1" x14ac:dyDescent="0.2">
      <c r="C1627" s="602"/>
      <c r="D1627" s="602"/>
      <c r="G1627" s="603"/>
      <c r="I1627" s="602"/>
      <c r="J1627" s="602"/>
    </row>
    <row r="1628" spans="3:10" s="397" customFormat="1" ht="14.25" customHeight="1" x14ac:dyDescent="0.2">
      <c r="C1628" s="602"/>
      <c r="D1628" s="602"/>
      <c r="G1628" s="603"/>
      <c r="I1628" s="602"/>
      <c r="J1628" s="602"/>
    </row>
    <row r="1629" spans="3:10" s="397" customFormat="1" ht="14.25" customHeight="1" x14ac:dyDescent="0.2">
      <c r="C1629" s="602"/>
      <c r="D1629" s="602"/>
      <c r="G1629" s="603"/>
      <c r="I1629" s="602"/>
      <c r="J1629" s="602"/>
    </row>
    <row r="1630" spans="3:10" s="397" customFormat="1" ht="14.25" customHeight="1" x14ac:dyDescent="0.2">
      <c r="C1630" s="602"/>
      <c r="D1630" s="602"/>
      <c r="G1630" s="603"/>
      <c r="I1630" s="602"/>
      <c r="J1630" s="602"/>
    </row>
    <row r="1631" spans="3:10" s="397" customFormat="1" ht="14.25" customHeight="1" x14ac:dyDescent="0.2">
      <c r="C1631" s="602"/>
      <c r="D1631" s="602"/>
      <c r="G1631" s="603"/>
      <c r="I1631" s="602"/>
      <c r="J1631" s="602"/>
    </row>
    <row r="1632" spans="3:10" s="397" customFormat="1" ht="14.25" customHeight="1" x14ac:dyDescent="0.2">
      <c r="C1632" s="602"/>
      <c r="D1632" s="602"/>
      <c r="G1632" s="603"/>
      <c r="I1632" s="602"/>
      <c r="J1632" s="602"/>
    </row>
    <row r="1633" spans="3:10" s="397" customFormat="1" ht="14.25" customHeight="1" x14ac:dyDescent="0.2">
      <c r="C1633" s="602"/>
      <c r="D1633" s="602"/>
      <c r="G1633" s="603"/>
      <c r="I1633" s="602"/>
      <c r="J1633" s="602"/>
    </row>
    <row r="1634" spans="3:10" s="397" customFormat="1" ht="14.25" customHeight="1" x14ac:dyDescent="0.2">
      <c r="C1634" s="602"/>
      <c r="D1634" s="602"/>
      <c r="G1634" s="603"/>
      <c r="I1634" s="602"/>
      <c r="J1634" s="602"/>
    </row>
    <row r="1635" spans="3:10" s="397" customFormat="1" ht="14.25" customHeight="1" x14ac:dyDescent="0.2">
      <c r="C1635" s="602"/>
      <c r="D1635" s="602"/>
      <c r="G1635" s="603"/>
      <c r="I1635" s="602"/>
      <c r="J1635" s="602"/>
    </row>
    <row r="1636" spans="3:10" s="397" customFormat="1" ht="14.25" customHeight="1" x14ac:dyDescent="0.2">
      <c r="C1636" s="602"/>
      <c r="D1636" s="602"/>
      <c r="G1636" s="603"/>
      <c r="I1636" s="602"/>
      <c r="J1636" s="602"/>
    </row>
    <row r="1637" spans="3:10" s="397" customFormat="1" ht="14.25" customHeight="1" x14ac:dyDescent="0.2">
      <c r="C1637" s="602"/>
      <c r="D1637" s="602"/>
      <c r="G1637" s="603"/>
      <c r="I1637" s="602"/>
      <c r="J1637" s="602"/>
    </row>
    <row r="1638" spans="3:10" s="397" customFormat="1" ht="14.25" customHeight="1" x14ac:dyDescent="0.2">
      <c r="C1638" s="602"/>
      <c r="D1638" s="602"/>
      <c r="G1638" s="603"/>
      <c r="I1638" s="602"/>
      <c r="J1638" s="602"/>
    </row>
    <row r="1639" spans="3:10" s="397" customFormat="1" ht="14.25" customHeight="1" x14ac:dyDescent="0.2">
      <c r="C1639" s="602"/>
      <c r="D1639" s="602"/>
      <c r="G1639" s="603"/>
      <c r="I1639" s="602"/>
      <c r="J1639" s="602"/>
    </row>
    <row r="1640" spans="3:10" s="397" customFormat="1" ht="14.25" customHeight="1" x14ac:dyDescent="0.2">
      <c r="C1640" s="602"/>
      <c r="D1640" s="602"/>
      <c r="G1640" s="603"/>
      <c r="I1640" s="602"/>
      <c r="J1640" s="602"/>
    </row>
    <row r="1641" spans="3:10" s="397" customFormat="1" ht="14.25" customHeight="1" x14ac:dyDescent="0.2">
      <c r="C1641" s="602"/>
      <c r="D1641" s="602"/>
      <c r="G1641" s="603"/>
      <c r="I1641" s="602"/>
      <c r="J1641" s="602"/>
    </row>
    <row r="1642" spans="3:10" s="397" customFormat="1" ht="14.25" customHeight="1" x14ac:dyDescent="0.2">
      <c r="C1642" s="602"/>
      <c r="D1642" s="602"/>
      <c r="G1642" s="603"/>
      <c r="I1642" s="602"/>
      <c r="J1642" s="602"/>
    </row>
    <row r="1643" spans="3:10" s="397" customFormat="1" ht="14.25" customHeight="1" x14ac:dyDescent="0.2">
      <c r="C1643" s="602"/>
      <c r="D1643" s="602"/>
      <c r="G1643" s="603"/>
      <c r="I1643" s="602"/>
      <c r="J1643" s="602"/>
    </row>
    <row r="1644" spans="3:10" s="397" customFormat="1" ht="14.25" customHeight="1" x14ac:dyDescent="0.2">
      <c r="C1644" s="602"/>
      <c r="D1644" s="602"/>
      <c r="G1644" s="603"/>
      <c r="I1644" s="602"/>
      <c r="J1644" s="602"/>
    </row>
    <row r="1645" spans="3:10" s="397" customFormat="1" ht="14.25" customHeight="1" x14ac:dyDescent="0.2">
      <c r="C1645" s="602"/>
      <c r="D1645" s="602"/>
      <c r="G1645" s="603"/>
      <c r="I1645" s="602"/>
      <c r="J1645" s="602"/>
    </row>
    <row r="1646" spans="3:10" s="397" customFormat="1" ht="14.25" customHeight="1" x14ac:dyDescent="0.2">
      <c r="C1646" s="602"/>
      <c r="D1646" s="602"/>
      <c r="G1646" s="603"/>
      <c r="I1646" s="602"/>
      <c r="J1646" s="602"/>
    </row>
    <row r="1647" spans="3:10" s="397" customFormat="1" ht="14.25" customHeight="1" x14ac:dyDescent="0.2">
      <c r="C1647" s="602"/>
      <c r="D1647" s="602"/>
      <c r="G1647" s="603"/>
      <c r="I1647" s="602"/>
      <c r="J1647" s="602"/>
    </row>
    <row r="1648" spans="3:10" s="397" customFormat="1" ht="14.25" customHeight="1" x14ac:dyDescent="0.2">
      <c r="C1648" s="602"/>
      <c r="D1648" s="602"/>
      <c r="G1648" s="603"/>
      <c r="I1648" s="602"/>
      <c r="J1648" s="602"/>
    </row>
    <row r="1649" spans="3:10" s="397" customFormat="1" ht="14.25" customHeight="1" x14ac:dyDescent="0.2">
      <c r="C1649" s="602"/>
      <c r="D1649" s="602"/>
      <c r="G1649" s="603"/>
      <c r="I1649" s="602"/>
      <c r="J1649" s="602"/>
    </row>
    <row r="1650" spans="3:10" s="397" customFormat="1" ht="14.25" customHeight="1" x14ac:dyDescent="0.2">
      <c r="C1650" s="602"/>
      <c r="D1650" s="602"/>
      <c r="G1650" s="603"/>
      <c r="I1650" s="602"/>
      <c r="J1650" s="602"/>
    </row>
    <row r="1651" spans="3:10" s="397" customFormat="1" ht="14.25" customHeight="1" x14ac:dyDescent="0.2">
      <c r="C1651" s="602"/>
      <c r="D1651" s="602"/>
      <c r="G1651" s="603"/>
      <c r="I1651" s="602"/>
      <c r="J1651" s="602"/>
    </row>
    <row r="1652" spans="3:10" s="397" customFormat="1" ht="14.25" customHeight="1" x14ac:dyDescent="0.2">
      <c r="C1652" s="602"/>
      <c r="D1652" s="602"/>
      <c r="G1652" s="603"/>
      <c r="I1652" s="602"/>
      <c r="J1652" s="602"/>
    </row>
    <row r="1653" spans="3:10" s="397" customFormat="1" ht="14.25" customHeight="1" x14ac:dyDescent="0.2">
      <c r="C1653" s="602"/>
      <c r="D1653" s="602"/>
      <c r="G1653" s="603"/>
      <c r="I1653" s="602"/>
      <c r="J1653" s="602"/>
    </row>
    <row r="1654" spans="3:10" s="397" customFormat="1" ht="14.25" customHeight="1" x14ac:dyDescent="0.2">
      <c r="C1654" s="602"/>
      <c r="D1654" s="602"/>
      <c r="G1654" s="603"/>
      <c r="I1654" s="602"/>
      <c r="J1654" s="602"/>
    </row>
    <row r="1655" spans="3:10" s="397" customFormat="1" ht="14.25" customHeight="1" x14ac:dyDescent="0.2">
      <c r="C1655" s="602"/>
      <c r="D1655" s="602"/>
      <c r="G1655" s="603"/>
      <c r="I1655" s="602"/>
      <c r="J1655" s="602"/>
    </row>
    <row r="1656" spans="3:10" s="397" customFormat="1" ht="14.25" customHeight="1" x14ac:dyDescent="0.2">
      <c r="C1656" s="602"/>
      <c r="D1656" s="602"/>
      <c r="G1656" s="603"/>
      <c r="I1656" s="602"/>
      <c r="J1656" s="602"/>
    </row>
    <row r="1657" spans="3:10" s="397" customFormat="1" ht="14.25" customHeight="1" x14ac:dyDescent="0.2">
      <c r="C1657" s="602"/>
      <c r="D1657" s="602"/>
      <c r="G1657" s="603"/>
      <c r="I1657" s="602"/>
      <c r="J1657" s="602"/>
    </row>
    <row r="1658" spans="3:10" s="397" customFormat="1" ht="14.25" customHeight="1" x14ac:dyDescent="0.2">
      <c r="C1658" s="602"/>
      <c r="D1658" s="602"/>
      <c r="G1658" s="603"/>
      <c r="I1658" s="602"/>
      <c r="J1658" s="602"/>
    </row>
    <row r="1659" spans="3:10" s="397" customFormat="1" ht="14.25" customHeight="1" x14ac:dyDescent="0.2">
      <c r="C1659" s="602"/>
      <c r="D1659" s="602"/>
      <c r="G1659" s="603"/>
      <c r="I1659" s="602"/>
      <c r="J1659" s="602"/>
    </row>
    <row r="1660" spans="3:10" s="397" customFormat="1" ht="14.25" customHeight="1" x14ac:dyDescent="0.2">
      <c r="C1660" s="602"/>
      <c r="D1660" s="602"/>
      <c r="G1660" s="603"/>
      <c r="I1660" s="602"/>
      <c r="J1660" s="602"/>
    </row>
    <row r="1661" spans="3:10" s="397" customFormat="1" ht="14.25" customHeight="1" x14ac:dyDescent="0.2">
      <c r="C1661" s="602"/>
      <c r="D1661" s="602"/>
      <c r="G1661" s="603"/>
      <c r="I1661" s="602"/>
      <c r="J1661" s="602"/>
    </row>
    <row r="1662" spans="3:10" s="397" customFormat="1" ht="14.25" customHeight="1" x14ac:dyDescent="0.2">
      <c r="C1662" s="602"/>
      <c r="D1662" s="602"/>
      <c r="G1662" s="603"/>
      <c r="I1662" s="602"/>
      <c r="J1662" s="602"/>
    </row>
    <row r="1663" spans="3:10" s="397" customFormat="1" ht="14.25" customHeight="1" x14ac:dyDescent="0.2">
      <c r="C1663" s="602"/>
      <c r="D1663" s="602"/>
      <c r="G1663" s="603"/>
      <c r="I1663" s="602"/>
      <c r="J1663" s="602"/>
    </row>
    <row r="1664" spans="3:10" s="397" customFormat="1" ht="14.25" customHeight="1" x14ac:dyDescent="0.2">
      <c r="C1664" s="602"/>
      <c r="D1664" s="602"/>
      <c r="G1664" s="603"/>
      <c r="I1664" s="602"/>
      <c r="J1664" s="602"/>
    </row>
    <row r="1665" spans="3:10" s="397" customFormat="1" ht="14.25" customHeight="1" x14ac:dyDescent="0.2">
      <c r="C1665" s="602"/>
      <c r="D1665" s="602"/>
      <c r="G1665" s="603"/>
      <c r="I1665" s="602"/>
      <c r="J1665" s="602"/>
    </row>
    <row r="1666" spans="3:10" s="397" customFormat="1" ht="14.25" customHeight="1" x14ac:dyDescent="0.2">
      <c r="C1666" s="602"/>
      <c r="D1666" s="602"/>
      <c r="G1666" s="603"/>
      <c r="I1666" s="602"/>
      <c r="J1666" s="602"/>
    </row>
    <row r="1667" spans="3:10" s="397" customFormat="1" ht="14.25" customHeight="1" x14ac:dyDescent="0.2">
      <c r="C1667" s="602"/>
      <c r="D1667" s="602"/>
      <c r="G1667" s="603"/>
      <c r="I1667" s="602"/>
      <c r="J1667" s="602"/>
    </row>
    <row r="1668" spans="3:10" s="397" customFormat="1" ht="14.25" customHeight="1" x14ac:dyDescent="0.2">
      <c r="C1668" s="602"/>
      <c r="D1668" s="602"/>
      <c r="G1668" s="603"/>
      <c r="I1668" s="602"/>
      <c r="J1668" s="602"/>
    </row>
    <row r="1669" spans="3:10" s="397" customFormat="1" ht="14.25" customHeight="1" x14ac:dyDescent="0.2">
      <c r="C1669" s="602"/>
      <c r="D1669" s="602"/>
      <c r="G1669" s="603"/>
      <c r="I1669" s="602"/>
      <c r="J1669" s="602"/>
    </row>
    <row r="1670" spans="3:10" s="397" customFormat="1" ht="14.25" customHeight="1" x14ac:dyDescent="0.2">
      <c r="C1670" s="602"/>
      <c r="D1670" s="602"/>
      <c r="G1670" s="603"/>
      <c r="I1670" s="602"/>
      <c r="J1670" s="602"/>
    </row>
    <row r="1671" spans="3:10" s="397" customFormat="1" ht="14.25" customHeight="1" x14ac:dyDescent="0.2">
      <c r="C1671" s="602"/>
      <c r="D1671" s="602"/>
      <c r="G1671" s="603"/>
      <c r="I1671" s="602"/>
      <c r="J1671" s="602"/>
    </row>
    <row r="1672" spans="3:10" s="397" customFormat="1" ht="14.25" customHeight="1" x14ac:dyDescent="0.2">
      <c r="C1672" s="602"/>
      <c r="D1672" s="602"/>
      <c r="G1672" s="603"/>
      <c r="I1672" s="602"/>
      <c r="J1672" s="602"/>
    </row>
    <row r="1673" spans="3:10" s="397" customFormat="1" ht="14.25" customHeight="1" x14ac:dyDescent="0.2">
      <c r="C1673" s="602"/>
      <c r="D1673" s="602"/>
      <c r="G1673" s="603"/>
      <c r="I1673" s="602"/>
      <c r="J1673" s="602"/>
    </row>
    <row r="1674" spans="3:10" s="397" customFormat="1" ht="14.25" customHeight="1" x14ac:dyDescent="0.2">
      <c r="C1674" s="602"/>
      <c r="D1674" s="602"/>
      <c r="G1674" s="603"/>
      <c r="I1674" s="602"/>
      <c r="J1674" s="602"/>
    </row>
    <row r="1675" spans="3:10" s="397" customFormat="1" ht="14.25" customHeight="1" x14ac:dyDescent="0.2">
      <c r="C1675" s="602"/>
      <c r="D1675" s="602"/>
      <c r="G1675" s="603"/>
      <c r="I1675" s="602"/>
      <c r="J1675" s="602"/>
    </row>
    <row r="1676" spans="3:10" s="397" customFormat="1" ht="14.25" customHeight="1" x14ac:dyDescent="0.2">
      <c r="C1676" s="602"/>
      <c r="D1676" s="602"/>
      <c r="G1676" s="603"/>
      <c r="I1676" s="602"/>
      <c r="J1676" s="602"/>
    </row>
    <row r="1677" spans="3:10" s="397" customFormat="1" ht="14.25" customHeight="1" x14ac:dyDescent="0.2">
      <c r="C1677" s="602"/>
      <c r="D1677" s="602"/>
      <c r="G1677" s="603"/>
      <c r="I1677" s="602"/>
      <c r="J1677" s="602"/>
    </row>
    <row r="1678" spans="3:10" s="397" customFormat="1" ht="14.25" customHeight="1" x14ac:dyDescent="0.2">
      <c r="C1678" s="602"/>
      <c r="D1678" s="602"/>
      <c r="G1678" s="603"/>
      <c r="I1678" s="602"/>
      <c r="J1678" s="602"/>
    </row>
    <row r="1679" spans="3:10" s="397" customFormat="1" ht="14.25" customHeight="1" x14ac:dyDescent="0.2">
      <c r="C1679" s="602"/>
      <c r="D1679" s="602"/>
      <c r="G1679" s="603"/>
      <c r="I1679" s="602"/>
      <c r="J1679" s="602"/>
    </row>
    <row r="1680" spans="3:10" s="397" customFormat="1" ht="14.25" customHeight="1" x14ac:dyDescent="0.2">
      <c r="C1680" s="602"/>
      <c r="D1680" s="602"/>
      <c r="G1680" s="603"/>
      <c r="I1680" s="602"/>
      <c r="J1680" s="602"/>
    </row>
    <row r="1681" spans="3:10" s="397" customFormat="1" ht="14.25" customHeight="1" x14ac:dyDescent="0.2">
      <c r="C1681" s="602"/>
      <c r="D1681" s="602"/>
      <c r="G1681" s="603"/>
      <c r="I1681" s="602"/>
      <c r="J1681" s="602"/>
    </row>
    <row r="1682" spans="3:10" s="397" customFormat="1" ht="14.25" customHeight="1" x14ac:dyDescent="0.2">
      <c r="C1682" s="602"/>
      <c r="D1682" s="602"/>
      <c r="G1682" s="603"/>
      <c r="I1682" s="602"/>
      <c r="J1682" s="602"/>
    </row>
    <row r="1683" spans="3:10" s="397" customFormat="1" ht="14.25" customHeight="1" x14ac:dyDescent="0.2">
      <c r="C1683" s="602"/>
      <c r="D1683" s="602"/>
      <c r="G1683" s="603"/>
      <c r="I1683" s="602"/>
      <c r="J1683" s="602"/>
    </row>
    <row r="1684" spans="3:10" s="397" customFormat="1" ht="14.25" customHeight="1" x14ac:dyDescent="0.2">
      <c r="C1684" s="602"/>
      <c r="D1684" s="602"/>
      <c r="G1684" s="603"/>
      <c r="I1684" s="602"/>
      <c r="J1684" s="602"/>
    </row>
    <row r="1685" spans="3:10" s="397" customFormat="1" ht="14.25" customHeight="1" x14ac:dyDescent="0.2">
      <c r="C1685" s="602"/>
      <c r="D1685" s="602"/>
      <c r="G1685" s="603"/>
      <c r="I1685" s="602"/>
      <c r="J1685" s="602"/>
    </row>
    <row r="1686" spans="3:10" s="397" customFormat="1" ht="14.25" customHeight="1" x14ac:dyDescent="0.2">
      <c r="C1686" s="602"/>
      <c r="D1686" s="602"/>
      <c r="G1686" s="603"/>
      <c r="I1686" s="602"/>
      <c r="J1686" s="602"/>
    </row>
    <row r="1687" spans="3:10" s="397" customFormat="1" ht="14.25" customHeight="1" x14ac:dyDescent="0.2">
      <c r="C1687" s="602"/>
      <c r="D1687" s="602"/>
      <c r="G1687" s="603"/>
      <c r="I1687" s="602"/>
      <c r="J1687" s="602"/>
    </row>
    <row r="1688" spans="3:10" s="397" customFormat="1" ht="14.25" customHeight="1" x14ac:dyDescent="0.2">
      <c r="C1688" s="602"/>
      <c r="D1688" s="602"/>
      <c r="G1688" s="603"/>
      <c r="I1688" s="602"/>
      <c r="J1688" s="602"/>
    </row>
    <row r="1689" spans="3:10" s="397" customFormat="1" ht="14.25" customHeight="1" x14ac:dyDescent="0.2">
      <c r="C1689" s="602"/>
      <c r="D1689" s="602"/>
      <c r="G1689" s="603"/>
      <c r="I1689" s="602"/>
      <c r="J1689" s="602"/>
    </row>
    <row r="1690" spans="3:10" s="397" customFormat="1" ht="14.25" customHeight="1" x14ac:dyDescent="0.2">
      <c r="C1690" s="602"/>
      <c r="D1690" s="602"/>
      <c r="G1690" s="603"/>
      <c r="I1690" s="602"/>
      <c r="J1690" s="602"/>
    </row>
    <row r="1691" spans="3:10" s="397" customFormat="1" ht="14.25" customHeight="1" x14ac:dyDescent="0.2">
      <c r="C1691" s="602"/>
      <c r="D1691" s="602"/>
      <c r="G1691" s="603"/>
      <c r="I1691" s="602"/>
      <c r="J1691" s="602"/>
    </row>
    <row r="1692" spans="3:10" s="397" customFormat="1" ht="14.25" customHeight="1" x14ac:dyDescent="0.2">
      <c r="C1692" s="602"/>
      <c r="D1692" s="602"/>
      <c r="G1692" s="603"/>
      <c r="I1692" s="602"/>
      <c r="J1692" s="602"/>
    </row>
    <row r="1693" spans="3:10" s="397" customFormat="1" ht="14.25" customHeight="1" x14ac:dyDescent="0.2">
      <c r="C1693" s="602"/>
      <c r="D1693" s="602"/>
      <c r="G1693" s="603"/>
      <c r="I1693" s="602"/>
      <c r="J1693" s="602"/>
    </row>
    <row r="1694" spans="3:10" s="397" customFormat="1" ht="14.25" customHeight="1" x14ac:dyDescent="0.2">
      <c r="C1694" s="602"/>
      <c r="D1694" s="602"/>
      <c r="G1694" s="603"/>
      <c r="I1694" s="602"/>
      <c r="J1694" s="602"/>
    </row>
    <row r="1695" spans="3:10" s="397" customFormat="1" ht="14.25" customHeight="1" x14ac:dyDescent="0.2">
      <c r="C1695" s="602"/>
      <c r="D1695" s="602"/>
      <c r="G1695" s="603"/>
      <c r="I1695" s="602"/>
      <c r="J1695" s="602"/>
    </row>
    <row r="1696" spans="3:10" s="397" customFormat="1" ht="14.25" customHeight="1" x14ac:dyDescent="0.2">
      <c r="C1696" s="602"/>
      <c r="D1696" s="602"/>
      <c r="G1696" s="603"/>
      <c r="I1696" s="602"/>
      <c r="J1696" s="602"/>
    </row>
    <row r="1697" spans="3:10" s="397" customFormat="1" ht="14.25" customHeight="1" x14ac:dyDescent="0.2">
      <c r="C1697" s="602"/>
      <c r="D1697" s="602"/>
      <c r="G1697" s="603"/>
      <c r="I1697" s="602"/>
      <c r="J1697" s="602"/>
    </row>
    <row r="1698" spans="3:10" s="397" customFormat="1" ht="14.25" customHeight="1" x14ac:dyDescent="0.2">
      <c r="C1698" s="602"/>
      <c r="D1698" s="602"/>
      <c r="G1698" s="603"/>
      <c r="I1698" s="602"/>
      <c r="J1698" s="602"/>
    </row>
    <row r="1699" spans="3:10" s="397" customFormat="1" ht="14.25" customHeight="1" x14ac:dyDescent="0.2">
      <c r="C1699" s="602"/>
      <c r="D1699" s="602"/>
      <c r="G1699" s="603"/>
      <c r="I1699" s="602"/>
      <c r="J1699" s="602"/>
    </row>
    <row r="1700" spans="3:10" s="397" customFormat="1" ht="14.25" customHeight="1" x14ac:dyDescent="0.2">
      <c r="C1700" s="602"/>
      <c r="D1700" s="602"/>
      <c r="G1700" s="603"/>
      <c r="I1700" s="602"/>
      <c r="J1700" s="602"/>
    </row>
    <row r="1701" spans="3:10" s="397" customFormat="1" ht="14.25" customHeight="1" x14ac:dyDescent="0.2">
      <c r="C1701" s="602"/>
      <c r="D1701" s="602"/>
      <c r="G1701" s="603"/>
      <c r="I1701" s="602"/>
      <c r="J1701" s="602"/>
    </row>
    <row r="1702" spans="3:10" s="397" customFormat="1" ht="14.25" customHeight="1" x14ac:dyDescent="0.2">
      <c r="C1702" s="602"/>
      <c r="D1702" s="602"/>
      <c r="G1702" s="603"/>
      <c r="I1702" s="602"/>
      <c r="J1702" s="602"/>
    </row>
    <row r="1703" spans="3:10" s="397" customFormat="1" ht="14.25" customHeight="1" x14ac:dyDescent="0.2">
      <c r="C1703" s="602"/>
      <c r="D1703" s="602"/>
      <c r="G1703" s="603"/>
      <c r="I1703" s="602"/>
      <c r="J1703" s="602"/>
    </row>
    <row r="1704" spans="3:10" s="397" customFormat="1" ht="14.25" customHeight="1" x14ac:dyDescent="0.2">
      <c r="C1704" s="602"/>
      <c r="D1704" s="602"/>
      <c r="G1704" s="603"/>
      <c r="I1704" s="602"/>
      <c r="J1704" s="602"/>
    </row>
    <row r="1705" spans="3:10" s="397" customFormat="1" ht="14.25" customHeight="1" x14ac:dyDescent="0.2">
      <c r="C1705" s="602"/>
      <c r="D1705" s="602"/>
      <c r="G1705" s="603"/>
      <c r="I1705" s="602"/>
      <c r="J1705" s="602"/>
    </row>
    <row r="1706" spans="3:10" s="397" customFormat="1" ht="14.25" customHeight="1" x14ac:dyDescent="0.2">
      <c r="C1706" s="602"/>
      <c r="D1706" s="602"/>
      <c r="G1706" s="603"/>
      <c r="I1706" s="602"/>
      <c r="J1706" s="602"/>
    </row>
    <row r="1707" spans="3:10" s="397" customFormat="1" ht="14.25" customHeight="1" x14ac:dyDescent="0.2">
      <c r="C1707" s="602"/>
      <c r="D1707" s="602"/>
      <c r="G1707" s="603"/>
      <c r="I1707" s="602"/>
      <c r="J1707" s="602"/>
    </row>
    <row r="1708" spans="3:10" s="397" customFormat="1" ht="14.25" customHeight="1" x14ac:dyDescent="0.2">
      <c r="C1708" s="602"/>
      <c r="D1708" s="602"/>
      <c r="G1708" s="603"/>
      <c r="I1708" s="602"/>
      <c r="J1708" s="602"/>
    </row>
    <row r="1709" spans="3:10" s="397" customFormat="1" ht="14.25" customHeight="1" x14ac:dyDescent="0.2">
      <c r="C1709" s="602"/>
      <c r="D1709" s="602"/>
      <c r="G1709" s="603"/>
      <c r="I1709" s="602"/>
      <c r="J1709" s="602"/>
    </row>
    <row r="1710" spans="3:10" s="397" customFormat="1" ht="14.25" customHeight="1" x14ac:dyDescent="0.2">
      <c r="C1710" s="602"/>
      <c r="D1710" s="602"/>
      <c r="G1710" s="603"/>
      <c r="I1710" s="602"/>
      <c r="J1710" s="602"/>
    </row>
    <row r="1711" spans="3:10" s="397" customFormat="1" ht="14.25" customHeight="1" x14ac:dyDescent="0.2">
      <c r="C1711" s="602"/>
      <c r="D1711" s="602"/>
      <c r="G1711" s="603"/>
      <c r="I1711" s="602"/>
      <c r="J1711" s="602"/>
    </row>
    <row r="1712" spans="3:10" s="397" customFormat="1" ht="14.25" customHeight="1" x14ac:dyDescent="0.2">
      <c r="C1712" s="602"/>
      <c r="D1712" s="602"/>
      <c r="G1712" s="603"/>
      <c r="I1712" s="602"/>
      <c r="J1712" s="602"/>
    </row>
    <row r="1713" spans="3:10" s="397" customFormat="1" ht="14.25" customHeight="1" x14ac:dyDescent="0.2">
      <c r="C1713" s="602"/>
      <c r="D1713" s="602"/>
      <c r="G1713" s="603"/>
      <c r="I1713" s="602"/>
      <c r="J1713" s="602"/>
    </row>
    <row r="1714" spans="3:10" s="397" customFormat="1" ht="14.25" customHeight="1" x14ac:dyDescent="0.2">
      <c r="C1714" s="602"/>
      <c r="D1714" s="602"/>
      <c r="G1714" s="603"/>
      <c r="I1714" s="602"/>
      <c r="J1714" s="602"/>
    </row>
    <row r="1715" spans="3:10" s="397" customFormat="1" ht="14.25" customHeight="1" x14ac:dyDescent="0.2">
      <c r="C1715" s="602"/>
      <c r="D1715" s="602"/>
      <c r="G1715" s="603"/>
      <c r="I1715" s="602"/>
      <c r="J1715" s="602"/>
    </row>
    <row r="1716" spans="3:10" s="397" customFormat="1" ht="14.25" customHeight="1" x14ac:dyDescent="0.2">
      <c r="C1716" s="602"/>
      <c r="D1716" s="602"/>
      <c r="G1716" s="603"/>
      <c r="I1716" s="602"/>
      <c r="J1716" s="602"/>
    </row>
    <row r="1717" spans="3:10" s="397" customFormat="1" ht="14.25" customHeight="1" x14ac:dyDescent="0.2">
      <c r="C1717" s="602"/>
      <c r="D1717" s="602"/>
      <c r="G1717" s="603"/>
      <c r="I1717" s="602"/>
      <c r="J1717" s="602"/>
    </row>
    <row r="1718" spans="3:10" s="397" customFormat="1" ht="14.25" customHeight="1" x14ac:dyDescent="0.2">
      <c r="C1718" s="602"/>
      <c r="D1718" s="602"/>
      <c r="G1718" s="603"/>
      <c r="I1718" s="602"/>
      <c r="J1718" s="602"/>
    </row>
    <row r="1719" spans="3:10" s="397" customFormat="1" ht="14.25" customHeight="1" x14ac:dyDescent="0.2">
      <c r="C1719" s="602"/>
      <c r="D1719" s="602"/>
      <c r="G1719" s="603"/>
      <c r="I1719" s="602"/>
      <c r="J1719" s="602"/>
    </row>
    <row r="1720" spans="3:10" s="397" customFormat="1" ht="14.25" customHeight="1" x14ac:dyDescent="0.2">
      <c r="C1720" s="602"/>
      <c r="D1720" s="602"/>
      <c r="G1720" s="603"/>
      <c r="I1720" s="602"/>
      <c r="J1720" s="602"/>
    </row>
    <row r="1721" spans="3:10" s="397" customFormat="1" ht="14.25" customHeight="1" x14ac:dyDescent="0.2">
      <c r="C1721" s="602"/>
      <c r="D1721" s="602"/>
      <c r="G1721" s="603"/>
      <c r="I1721" s="602"/>
      <c r="J1721" s="602"/>
    </row>
    <row r="1722" spans="3:10" s="397" customFormat="1" ht="14.25" customHeight="1" x14ac:dyDescent="0.2">
      <c r="C1722" s="602"/>
      <c r="D1722" s="602"/>
      <c r="G1722" s="603"/>
      <c r="I1722" s="602"/>
      <c r="J1722" s="602"/>
    </row>
    <row r="1723" spans="3:10" s="397" customFormat="1" ht="14.25" customHeight="1" x14ac:dyDescent="0.2">
      <c r="C1723" s="602"/>
      <c r="D1723" s="602"/>
      <c r="G1723" s="603"/>
      <c r="I1723" s="602"/>
      <c r="J1723" s="602"/>
    </row>
    <row r="1724" spans="3:10" s="397" customFormat="1" ht="14.25" customHeight="1" x14ac:dyDescent="0.2">
      <c r="C1724" s="602"/>
      <c r="D1724" s="602"/>
      <c r="G1724" s="603"/>
      <c r="I1724" s="602"/>
      <c r="J1724" s="602"/>
    </row>
    <row r="1725" spans="3:10" s="397" customFormat="1" ht="14.25" customHeight="1" x14ac:dyDescent="0.2">
      <c r="C1725" s="602"/>
      <c r="D1725" s="602"/>
      <c r="G1725" s="603"/>
      <c r="I1725" s="602"/>
      <c r="J1725" s="602"/>
    </row>
    <row r="1726" spans="3:10" s="397" customFormat="1" ht="14.25" customHeight="1" x14ac:dyDescent="0.2">
      <c r="C1726" s="602"/>
      <c r="D1726" s="602"/>
      <c r="G1726" s="603"/>
      <c r="I1726" s="602"/>
      <c r="J1726" s="602"/>
    </row>
    <row r="1727" spans="3:10" s="397" customFormat="1" ht="14.25" customHeight="1" x14ac:dyDescent="0.2">
      <c r="C1727" s="602"/>
      <c r="D1727" s="602"/>
      <c r="G1727" s="603"/>
      <c r="I1727" s="602"/>
      <c r="J1727" s="602"/>
    </row>
    <row r="1728" spans="3:10" s="397" customFormat="1" ht="14.25" customHeight="1" x14ac:dyDescent="0.2">
      <c r="C1728" s="602"/>
      <c r="D1728" s="602"/>
      <c r="G1728" s="603"/>
      <c r="I1728" s="602"/>
      <c r="J1728" s="602"/>
    </row>
    <row r="1729" spans="3:10" s="397" customFormat="1" ht="14.25" customHeight="1" x14ac:dyDescent="0.2">
      <c r="C1729" s="602"/>
      <c r="D1729" s="602"/>
      <c r="G1729" s="603"/>
      <c r="I1729" s="602"/>
      <c r="J1729" s="602"/>
    </row>
    <row r="1730" spans="3:10" s="397" customFormat="1" ht="14.25" customHeight="1" x14ac:dyDescent="0.2">
      <c r="C1730" s="602"/>
      <c r="D1730" s="602"/>
      <c r="G1730" s="603"/>
      <c r="I1730" s="602"/>
      <c r="J1730" s="602"/>
    </row>
    <row r="1731" spans="3:10" s="397" customFormat="1" ht="14.25" customHeight="1" x14ac:dyDescent="0.2">
      <c r="C1731" s="602"/>
      <c r="D1731" s="602"/>
      <c r="G1731" s="603"/>
      <c r="I1731" s="602"/>
      <c r="J1731" s="602"/>
    </row>
    <row r="1732" spans="3:10" s="397" customFormat="1" ht="14.25" customHeight="1" x14ac:dyDescent="0.2">
      <c r="C1732" s="602"/>
      <c r="D1732" s="602"/>
      <c r="G1732" s="603"/>
      <c r="I1732" s="602"/>
      <c r="J1732" s="602"/>
    </row>
    <row r="1733" spans="3:10" s="397" customFormat="1" ht="14.25" customHeight="1" x14ac:dyDescent="0.2">
      <c r="C1733" s="602"/>
      <c r="D1733" s="602"/>
      <c r="G1733" s="603"/>
      <c r="I1733" s="602"/>
      <c r="J1733" s="602"/>
    </row>
    <row r="1734" spans="3:10" s="397" customFormat="1" ht="14.25" customHeight="1" x14ac:dyDescent="0.2">
      <c r="C1734" s="602"/>
      <c r="D1734" s="602"/>
      <c r="G1734" s="603"/>
      <c r="I1734" s="602"/>
      <c r="J1734" s="602"/>
    </row>
    <row r="1735" spans="3:10" s="397" customFormat="1" ht="14.25" customHeight="1" x14ac:dyDescent="0.2">
      <c r="C1735" s="602"/>
      <c r="D1735" s="602"/>
      <c r="G1735" s="603"/>
      <c r="I1735" s="602"/>
      <c r="J1735" s="602"/>
    </row>
    <row r="1736" spans="3:10" s="397" customFormat="1" ht="14.25" customHeight="1" x14ac:dyDescent="0.2">
      <c r="C1736" s="602"/>
      <c r="D1736" s="602"/>
      <c r="G1736" s="603"/>
      <c r="I1736" s="602"/>
      <c r="J1736" s="602"/>
    </row>
  </sheetData>
  <sheetProtection algorithmName="SHA-512" hashValue="4d7mzh7X+bhoBzrlxAdzPHhaGZoSEIs74h981wiHlo5OwrlBORAsyA6zbn4rPu8Y14EfNxRCnG+VLsKsx7vsUQ==" saltValue="1cQMZ7j1x/+cL5XMdLzvLg==" spinCount="100000" sheet="1" selectLockedCells="1"/>
  <mergeCells count="6">
    <mergeCell ref="A1:J1"/>
    <mergeCell ref="I8:I10"/>
    <mergeCell ref="J8:J10"/>
    <mergeCell ref="B3:I3"/>
    <mergeCell ref="B4:I4"/>
    <mergeCell ref="B5:I5"/>
  </mergeCells>
  <printOptions horizontalCentered="1"/>
  <pageMargins left="0.55118110236220474" right="0.55118110236220474" top="0.59055118110236227" bottom="0.59055118110236227" header="0" footer="0"/>
  <pageSetup paperSize="9" scale="93" orientation="landscape" r:id="rId1"/>
  <headerFooter alignWithMargins="0">
    <oddFooter>&amp;R&amp;D</oddFooter>
  </headerFooter>
  <ignoredErrors>
    <ignoredError sqref="C16 E16 G1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7321" r:id="rId4" name="Button 105">
              <controlPr defaultSize="0" print="0" autoFill="0" autoPict="0" macro="[0]!Macro4">
                <anchor moveWithCells="1" sizeWithCells="1">
                  <from>
                    <xdr:col>10</xdr:col>
                    <xdr:colOff>314325</xdr:colOff>
                    <xdr:row>0</xdr:row>
                    <xdr:rowOff>466725</xdr:rowOff>
                  </from>
                  <to>
                    <xdr:col>12</xdr:col>
                    <xdr:colOff>352425</xdr:colOff>
                    <xdr:row>0</xdr:row>
                    <xdr:rowOff>752475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D29"/>
  <sheetViews>
    <sheetView workbookViewId="0">
      <selection activeCell="A3" sqref="A3:A4"/>
    </sheetView>
  </sheetViews>
  <sheetFormatPr defaultRowHeight="12.75" x14ac:dyDescent="0.2"/>
  <cols>
    <col min="1" max="1" width="32.28515625" style="139" customWidth="1"/>
    <col min="2" max="2" width="66.140625" style="139" customWidth="1"/>
    <col min="3" max="3" width="37.28515625" style="139" customWidth="1"/>
    <col min="4" max="16384" width="9.140625" style="139"/>
  </cols>
  <sheetData>
    <row r="1" spans="1:4" ht="15.75" thickBot="1" x14ac:dyDescent="0.25">
      <c r="A1" s="147" t="s">
        <v>79</v>
      </c>
      <c r="B1" s="148" t="s">
        <v>161</v>
      </c>
      <c r="D1" s="149" t="s">
        <v>193</v>
      </c>
    </row>
    <row r="2" spans="1:4" ht="45.75" thickBot="1" x14ac:dyDescent="0.25">
      <c r="A2" s="140" t="s">
        <v>35</v>
      </c>
      <c r="B2" s="141" t="s">
        <v>162</v>
      </c>
    </row>
    <row r="3" spans="1:4" x14ac:dyDescent="0.2">
      <c r="A3" s="664" t="s">
        <v>163</v>
      </c>
      <c r="B3" s="662" t="s">
        <v>164</v>
      </c>
    </row>
    <row r="4" spans="1:4" ht="27" customHeight="1" thickBot="1" x14ac:dyDescent="0.25">
      <c r="A4" s="665"/>
      <c r="B4" s="663"/>
    </row>
    <row r="5" spans="1:4" ht="45" x14ac:dyDescent="0.2">
      <c r="A5" s="664" t="s">
        <v>165</v>
      </c>
      <c r="B5" s="142" t="s">
        <v>166</v>
      </c>
      <c r="D5" s="149" t="s">
        <v>194</v>
      </c>
    </row>
    <row r="6" spans="1:4" ht="45.75" thickBot="1" x14ac:dyDescent="0.25">
      <c r="A6" s="665"/>
      <c r="B6" s="141" t="s">
        <v>167</v>
      </c>
    </row>
    <row r="7" spans="1:4" ht="15" x14ac:dyDescent="0.2">
      <c r="A7" s="143" t="s">
        <v>151</v>
      </c>
      <c r="B7" s="662" t="s">
        <v>169</v>
      </c>
    </row>
    <row r="8" spans="1:4" ht="38.25" customHeight="1" thickBot="1" x14ac:dyDescent="0.25">
      <c r="A8" s="144" t="s">
        <v>168</v>
      </c>
      <c r="B8" s="663"/>
    </row>
    <row r="9" spans="1:4" ht="60" x14ac:dyDescent="0.2">
      <c r="A9" s="664" t="s">
        <v>170</v>
      </c>
      <c r="B9" s="142" t="s">
        <v>171</v>
      </c>
    </row>
    <row r="10" spans="1:4" ht="15.75" thickBot="1" x14ac:dyDescent="0.25">
      <c r="A10" s="665"/>
      <c r="B10" s="141" t="s">
        <v>172</v>
      </c>
    </row>
    <row r="11" spans="1:4" ht="15.75" thickBot="1" x14ac:dyDescent="0.25">
      <c r="A11" s="144"/>
      <c r="B11" s="141"/>
    </row>
    <row r="12" spans="1:4" ht="15.75" thickBot="1" x14ac:dyDescent="0.25">
      <c r="A12" s="145" t="s">
        <v>35</v>
      </c>
      <c r="B12" s="146" t="s">
        <v>173</v>
      </c>
    </row>
    <row r="13" spans="1:4" ht="15.75" thickBot="1" x14ac:dyDescent="0.25">
      <c r="A13" s="144" t="s">
        <v>174</v>
      </c>
      <c r="B13" s="141" t="s">
        <v>175</v>
      </c>
    </row>
    <row r="14" spans="1:4" ht="30.75" thickBot="1" x14ac:dyDescent="0.25">
      <c r="A14" s="144" t="s">
        <v>176</v>
      </c>
      <c r="B14" s="141" t="s">
        <v>177</v>
      </c>
    </row>
    <row r="15" spans="1:4" ht="15.75" thickBot="1" x14ac:dyDescent="0.25">
      <c r="A15" s="144" t="s">
        <v>160</v>
      </c>
      <c r="B15" s="141" t="s">
        <v>178</v>
      </c>
    </row>
    <row r="16" spans="1:4" ht="30.75" thickBot="1" x14ac:dyDescent="0.25">
      <c r="A16" s="144" t="s">
        <v>159</v>
      </c>
      <c r="B16" s="141" t="s">
        <v>179</v>
      </c>
    </row>
    <row r="17" spans="1:2" ht="15.75" thickBot="1" x14ac:dyDescent="0.25">
      <c r="A17" s="144" t="s">
        <v>158</v>
      </c>
      <c r="B17" s="141" t="s">
        <v>180</v>
      </c>
    </row>
    <row r="18" spans="1:2" ht="15" x14ac:dyDescent="0.2">
      <c r="A18" s="662" t="s">
        <v>181</v>
      </c>
      <c r="B18" s="142" t="s">
        <v>182</v>
      </c>
    </row>
    <row r="19" spans="1:2" ht="48" thickBot="1" x14ac:dyDescent="0.25">
      <c r="A19" s="663"/>
      <c r="B19" s="141" t="s">
        <v>183</v>
      </c>
    </row>
    <row r="20" spans="1:2" ht="15.75" thickBot="1" x14ac:dyDescent="0.25">
      <c r="A20" s="144"/>
      <c r="B20" s="141"/>
    </row>
    <row r="21" spans="1:2" ht="15.75" thickBot="1" x14ac:dyDescent="0.25">
      <c r="A21" s="145" t="s">
        <v>151</v>
      </c>
      <c r="B21" s="146" t="s">
        <v>173</v>
      </c>
    </row>
    <row r="22" spans="1:2" ht="15.75" thickBot="1" x14ac:dyDescent="0.25">
      <c r="A22" s="144" t="s">
        <v>152</v>
      </c>
      <c r="B22" s="141" t="s">
        <v>184</v>
      </c>
    </row>
    <row r="23" spans="1:2" ht="15.75" thickBot="1" x14ac:dyDescent="0.25">
      <c r="A23" s="144" t="s">
        <v>185</v>
      </c>
      <c r="B23" s="141"/>
    </row>
    <row r="24" spans="1:2" ht="15.75" thickBot="1" x14ac:dyDescent="0.25">
      <c r="A24" s="144" t="s">
        <v>186</v>
      </c>
      <c r="B24" s="141" t="s">
        <v>187</v>
      </c>
    </row>
    <row r="25" spans="1:2" ht="15.75" thickBot="1" x14ac:dyDescent="0.25">
      <c r="A25" s="144" t="s">
        <v>154</v>
      </c>
      <c r="B25" s="141" t="s">
        <v>188</v>
      </c>
    </row>
    <row r="26" spans="1:2" ht="15.75" thickBot="1" x14ac:dyDescent="0.25">
      <c r="A26" s="144" t="s">
        <v>87</v>
      </c>
      <c r="B26" s="141"/>
    </row>
    <row r="27" spans="1:2" ht="15.75" thickBot="1" x14ac:dyDescent="0.25">
      <c r="A27" s="144" t="s">
        <v>189</v>
      </c>
      <c r="B27" s="141" t="s">
        <v>190</v>
      </c>
    </row>
    <row r="28" spans="1:2" ht="15.75" thickBot="1" x14ac:dyDescent="0.25">
      <c r="A28" s="144" t="s">
        <v>191</v>
      </c>
      <c r="B28" s="141"/>
    </row>
    <row r="29" spans="1:2" ht="15.75" thickBot="1" x14ac:dyDescent="0.25">
      <c r="A29" s="144" t="s">
        <v>192</v>
      </c>
      <c r="B29" s="141"/>
    </row>
  </sheetData>
  <mergeCells count="6">
    <mergeCell ref="A18:A19"/>
    <mergeCell ref="A3:A4"/>
    <mergeCell ref="B3:B4"/>
    <mergeCell ref="A5:A6"/>
    <mergeCell ref="B7:B8"/>
    <mergeCell ref="A9: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A1:Z72"/>
  <sheetViews>
    <sheetView zoomScale="80" zoomScaleNormal="80" workbookViewId="0">
      <selection activeCell="T50" sqref="T50"/>
    </sheetView>
  </sheetViews>
  <sheetFormatPr defaultColWidth="14.85546875" defaultRowHeight="12.75" x14ac:dyDescent="0.2"/>
  <cols>
    <col min="1" max="1" width="24.28515625" style="1" customWidth="1"/>
    <col min="2" max="2" width="10.5703125" style="1" customWidth="1"/>
    <col min="3" max="3" width="35.5703125" style="1" bestFit="1" customWidth="1"/>
    <col min="4" max="4" width="10.42578125" style="1" customWidth="1"/>
    <col min="5" max="5" width="38.7109375" style="1" bestFit="1" customWidth="1"/>
    <col min="6" max="6" width="15.28515625" style="1" bestFit="1" customWidth="1"/>
    <col min="7" max="10" width="13.85546875" style="1" customWidth="1"/>
    <col min="11" max="11" width="24" style="1" customWidth="1"/>
    <col min="12" max="12" width="13.5703125" style="1" customWidth="1"/>
    <col min="13" max="13" width="28.28515625" style="1" bestFit="1" customWidth="1"/>
    <col min="14" max="14" width="36.140625" style="1" customWidth="1"/>
    <col min="15" max="25" width="22.7109375" style="1" customWidth="1"/>
    <col min="26" max="16384" width="14.85546875" style="1"/>
  </cols>
  <sheetData>
    <row r="1" spans="1:19" ht="15" customHeight="1" x14ac:dyDescent="0.2">
      <c r="A1" s="7" t="s">
        <v>17</v>
      </c>
      <c r="E1" s="7" t="s">
        <v>28</v>
      </c>
      <c r="K1" s="7" t="s">
        <v>49</v>
      </c>
      <c r="L1" s="7" t="s">
        <v>71</v>
      </c>
      <c r="N1" s="7" t="s">
        <v>35</v>
      </c>
      <c r="O1" s="7"/>
      <c r="P1" s="7"/>
      <c r="S1" s="7" t="s">
        <v>79</v>
      </c>
    </row>
    <row r="2" spans="1:19" x14ac:dyDescent="0.2">
      <c r="K2" s="17" t="s">
        <v>152</v>
      </c>
      <c r="L2" s="3" t="s">
        <v>61</v>
      </c>
      <c r="N2" s="1" t="s">
        <v>40</v>
      </c>
      <c r="O2" s="583"/>
      <c r="P2" s="584"/>
      <c r="Q2" s="3"/>
      <c r="S2" s="1">
        <v>180</v>
      </c>
    </row>
    <row r="3" spans="1:19" x14ac:dyDescent="0.2">
      <c r="K3" s="17" t="s">
        <v>32</v>
      </c>
      <c r="L3" s="3" t="s">
        <v>72</v>
      </c>
      <c r="N3" s="1" t="s">
        <v>42</v>
      </c>
      <c r="O3" s="583"/>
      <c r="P3" s="584"/>
      <c r="Q3" s="3"/>
      <c r="S3" s="1">
        <v>300</v>
      </c>
    </row>
    <row r="4" spans="1:19" x14ac:dyDescent="0.2">
      <c r="A4" s="3" t="s">
        <v>91</v>
      </c>
      <c r="B4" s="561">
        <f>'Loan Affordability Calculator'!B11*80%+'Loan Affordability Calculator'!B10</f>
        <v>0</v>
      </c>
      <c r="C4" s="3" t="s">
        <v>360</v>
      </c>
      <c r="D4" s="587">
        <f>'Self-employed Income'!C30</f>
        <v>0</v>
      </c>
      <c r="K4" s="17" t="s">
        <v>153</v>
      </c>
      <c r="N4" s="1" t="s">
        <v>43</v>
      </c>
      <c r="O4" s="583"/>
      <c r="P4" s="584"/>
      <c r="Q4" s="3"/>
    </row>
    <row r="5" spans="1:19" x14ac:dyDescent="0.2">
      <c r="A5" s="1" t="s">
        <v>9</v>
      </c>
      <c r="B5" s="10">
        <f>IF(B4&lt;=18200,0,IF(B4&lt;=45000,(((B4-18200)*19%)),IF(B4&lt;=120000,((((B4-45000)*32.5%)+5092)),IF(B4&lt;=180000,((((B4-120000)*37%)+29467)),IF(B4&gt;180000,((((B4-180000)*45%)+51667)))))))</f>
        <v>0</v>
      </c>
      <c r="E5" s="1" t="s">
        <v>18</v>
      </c>
      <c r="F5" s="1">
        <f>IF('Loan Affordability Calculator'!B38=0,0,IF('Loan Affordability Calculator'!B38=1,250,IF('Loan Affordability Calculator'!B38=2,500,IF('Loan Affordability Calculator'!B38=3,750,IF('Loan Affordability Calculator'!B38=4,1000,IF('Loan Affordability Calculator'!B38=5,1250,IF('Loan Affordability Calculator'!B38=6,1500,IF('Loan Affordability Calculator'!B38=7,1750))))))))</f>
        <v>0</v>
      </c>
      <c r="K5" s="17" t="s">
        <v>154</v>
      </c>
      <c r="N5" s="1" t="s">
        <v>44</v>
      </c>
      <c r="O5" s="583"/>
      <c r="P5" s="584"/>
      <c r="Q5" s="3"/>
    </row>
    <row r="6" spans="1:19" x14ac:dyDescent="0.2">
      <c r="A6" s="3" t="s">
        <v>92</v>
      </c>
      <c r="B6" s="561">
        <f>'Loan Affordability Calculator'!B16*80%+'Loan Affordability Calculator'!B15</f>
        <v>0</v>
      </c>
      <c r="E6" s="3" t="s">
        <v>56</v>
      </c>
      <c r="F6" s="1">
        <f>IF('Loan Affordability Calculator'!B39=1,230,IF('Loan Affordability Calculator'!B39=2,460,IF('Loan Affordability Calculator'!B39=3,690,IF('Loan Affordability Calculator'!B39=4,920,))))</f>
        <v>0</v>
      </c>
      <c r="K6" s="17" t="s">
        <v>87</v>
      </c>
      <c r="L6" s="2"/>
      <c r="N6" s="1" t="s">
        <v>41</v>
      </c>
      <c r="O6" s="583"/>
      <c r="P6" s="584"/>
      <c r="Q6" s="3"/>
    </row>
    <row r="7" spans="1:19" x14ac:dyDescent="0.2">
      <c r="A7" s="1" t="s">
        <v>10</v>
      </c>
      <c r="B7" s="10">
        <f>IF(B6&lt;=18200,0,IF(B6&lt;=45000,(((B6-18200)*19%)),IF(B6&lt;=120000,((((B6-45000)*32.5%)+5092)),IF(B6&lt;=180000,((((B6-120000)*37%)+29467)),IF(B6&gt;180000,((((B6-180000)*45%)+51667)))))))</f>
        <v>0</v>
      </c>
      <c r="E7" s="1" t="s">
        <v>22</v>
      </c>
      <c r="F7" s="1">
        <f>IF('Loan Affordability Calculator'!B40=1,160,IF('Loan Affordability Calculator'!B40=2,320,IF('Loan Affordability Calculator'!B40=3,480,IF('Loan Affordability Calculator'!B40=4,640,))))</f>
        <v>0</v>
      </c>
      <c r="K7" s="17" t="s">
        <v>155</v>
      </c>
      <c r="N7" s="1" t="s">
        <v>45</v>
      </c>
      <c r="O7" s="583"/>
      <c r="P7" s="584"/>
      <c r="Q7" s="3"/>
      <c r="R7" s="3" t="s">
        <v>48</v>
      </c>
    </row>
    <row r="8" spans="1:19" x14ac:dyDescent="0.2">
      <c r="A8" s="3" t="s">
        <v>93</v>
      </c>
      <c r="B8" s="563">
        <f>'Loan Affordability Calculator'!F11*80%+'Loan Affordability Calculator'!F10</f>
        <v>0</v>
      </c>
      <c r="E8" s="1" t="s">
        <v>23</v>
      </c>
      <c r="F8" s="1">
        <f>IF('Loan Affordability Calculator'!B41=1,120,IF('Loan Affordability Calculator'!B41=2,240,IF('Loan Affordability Calculator'!B41=3,360,IF('Loan Affordability Calculator'!B41=4,480,))))</f>
        <v>0</v>
      </c>
      <c r="K8" s="17" t="s">
        <v>156</v>
      </c>
      <c r="N8" s="1" t="s">
        <v>46</v>
      </c>
      <c r="O8" s="583"/>
      <c r="P8" s="584"/>
      <c r="Q8" s="3"/>
      <c r="R8" s="3"/>
    </row>
    <row r="9" spans="1:19" x14ac:dyDescent="0.2">
      <c r="A9" s="1" t="s">
        <v>11</v>
      </c>
      <c r="B9" s="10">
        <f>IF(B8&lt;=18200,0,IF(B8&lt;=45000,(((B8-18200)*19%)),IF(B8&lt;=120000,((((B8-45000)*32.5%)+5092)),IF(B8&lt;=180000,((((B8-120000)*37%)+29467)),IF(B8&gt;180000,((((B8-180000)*45%)+51667)))))))</f>
        <v>0</v>
      </c>
      <c r="E9" s="1" t="s">
        <v>24</v>
      </c>
      <c r="F9" s="1" t="b">
        <f>IF('Loan Affordability Calculator'!B42=1,430,IF('Loan Affordability Calculator'!B42=2,860,IF('Loan Affordability Calculator'!B42=3,1290,IF('Loan Affordability Calculator'!B42=4,1720,IF('Loan Affordability Calculator'!B42=5,2150,IF('Loan Affordability Calculator'!B42=6,2580,IF('Loan Affordability Calculator'!B42=7,3010,IF('Loan Affordability Calculator'!B42=8,3440))))))))</f>
        <v>0</v>
      </c>
      <c r="K9" s="17"/>
      <c r="N9" s="1" t="s">
        <v>47</v>
      </c>
      <c r="O9" s="583"/>
      <c r="P9" s="584"/>
      <c r="Q9" s="3"/>
    </row>
    <row r="10" spans="1:19" x14ac:dyDescent="0.2">
      <c r="A10" s="3" t="s">
        <v>94</v>
      </c>
      <c r="B10" s="563">
        <f>'Loan Affordability Calculator'!F16*80%+'Loan Affordability Calculator'!F15</f>
        <v>0</v>
      </c>
      <c r="E10" s="7" t="s">
        <v>8</v>
      </c>
      <c r="F10" s="15">
        <f>SUM(F5+F6+F7+F8+F9+O24)</f>
        <v>0</v>
      </c>
      <c r="N10" s="3"/>
      <c r="O10" s="61"/>
      <c r="P10"/>
    </row>
    <row r="11" spans="1:19" x14ac:dyDescent="0.2">
      <c r="A11" s="1" t="s">
        <v>12</v>
      </c>
      <c r="B11" s="10">
        <f>IF(B10&lt;=18200,0,IF(B10&lt;=45000,(((B10-18200)*19%)),IF(B10&lt;=120000,((((B10-45000)*32.5%)+5092)),IF(B10&lt;=180000,((((B10-120000)*37%)+29467)),IF(B10&gt;180000,((((B10-180000)*45%)+51667)))))))</f>
        <v>0</v>
      </c>
      <c r="E11" s="3"/>
      <c r="F11" s="12"/>
      <c r="N11" s="3" t="s">
        <v>48</v>
      </c>
    </row>
    <row r="12" spans="1:19" x14ac:dyDescent="0.2">
      <c r="A12" s="1" t="s">
        <v>13</v>
      </c>
      <c r="B12" s="10">
        <f>(B4-B5)/12</f>
        <v>0</v>
      </c>
      <c r="D12" s="10"/>
      <c r="N12" s="3"/>
      <c r="O12" s="9"/>
    </row>
    <row r="13" spans="1:19" x14ac:dyDescent="0.2">
      <c r="A13" s="1" t="s">
        <v>14</v>
      </c>
      <c r="B13" s="10">
        <f>(B6-B7)/12</f>
        <v>0</v>
      </c>
      <c r="D13" s="10"/>
      <c r="N13" s="3"/>
    </row>
    <row r="14" spans="1:19" x14ac:dyDescent="0.2">
      <c r="A14" s="1" t="s">
        <v>15</v>
      </c>
      <c r="B14" s="10">
        <f>(B8-B9)/12</f>
        <v>0</v>
      </c>
      <c r="D14" s="10"/>
    </row>
    <row r="15" spans="1:19" x14ac:dyDescent="0.2">
      <c r="A15" s="1" t="s">
        <v>16</v>
      </c>
      <c r="B15" s="10">
        <f>(B10-B11)/12</f>
        <v>0</v>
      </c>
      <c r="D15" s="10"/>
      <c r="F15" s="2"/>
      <c r="K15" s="17" t="s">
        <v>87</v>
      </c>
      <c r="R15" s="566"/>
    </row>
    <row r="16" spans="1:19" x14ac:dyDescent="0.2">
      <c r="B16" s="10"/>
      <c r="D16" s="586"/>
      <c r="K16" s="17" t="s">
        <v>83</v>
      </c>
      <c r="N16" s="579"/>
      <c r="O16" s="580"/>
      <c r="P16" s="566"/>
    </row>
    <row r="17" spans="1:26" x14ac:dyDescent="0.2">
      <c r="A17" s="1" t="s">
        <v>34</v>
      </c>
      <c r="B17" s="10">
        <f>SUM('Loan Affordability Calculator'!B19/12)</f>
        <v>0</v>
      </c>
      <c r="E17" s="5"/>
      <c r="K17" s="17" t="s">
        <v>84</v>
      </c>
      <c r="N17" s="581"/>
      <c r="O17" s="582"/>
      <c r="P17" s="579"/>
    </row>
    <row r="18" spans="1:26" x14ac:dyDescent="0.2">
      <c r="C18" s="4"/>
      <c r="E18" s="3" t="s">
        <v>30</v>
      </c>
      <c r="F18" s="10" t="e">
        <f>'Loan Affordability Calculator'!#REF!-'Loan Affordability Calculator'!F40</f>
        <v>#REF!</v>
      </c>
      <c r="K18" s="17" t="s">
        <v>85</v>
      </c>
      <c r="N18" s="581"/>
      <c r="O18" s="582"/>
      <c r="P18" s="579"/>
    </row>
    <row r="19" spans="1:26" ht="13.5" thickBot="1" x14ac:dyDescent="0.25">
      <c r="K19" s="17" t="s">
        <v>88</v>
      </c>
    </row>
    <row r="20" spans="1:26" x14ac:dyDescent="0.2">
      <c r="K20" s="17" t="s">
        <v>32</v>
      </c>
      <c r="M20" s="517"/>
      <c r="N20" s="518"/>
      <c r="O20" s="519"/>
      <c r="P20" s="520" t="s">
        <v>342</v>
      </c>
      <c r="Q20" s="520" t="s">
        <v>343</v>
      </c>
      <c r="R20" s="520" t="s">
        <v>357</v>
      </c>
      <c r="S20" s="521" t="s">
        <v>356</v>
      </c>
      <c r="T20" s="519"/>
      <c r="U20" s="519"/>
      <c r="V20" s="519"/>
      <c r="W20" s="519"/>
      <c r="X20" s="519"/>
      <c r="Y20" s="519"/>
      <c r="Z20" s="522"/>
    </row>
    <row r="21" spans="1:26" x14ac:dyDescent="0.2">
      <c r="A21" s="3" t="s">
        <v>287</v>
      </c>
      <c r="B21" s="4">
        <f>SUM('Loan Affordability Calculator'!F35+B22)</f>
        <v>2.5000000000000001E-2</v>
      </c>
      <c r="E21" s="7" t="s">
        <v>139</v>
      </c>
      <c r="K21" s="17" t="s">
        <v>33</v>
      </c>
      <c r="M21" s="523"/>
      <c r="N21" s="595" t="s">
        <v>340</v>
      </c>
      <c r="O21" s="596">
        <f>IFERROR(VLOOKUP($S$21,HemTable1,($Q$21+1),FALSE),0)</f>
        <v>0</v>
      </c>
      <c r="P21" s="562">
        <f>B4+B6+D4</f>
        <v>0</v>
      </c>
      <c r="Q21" s="524">
        <f>Q59</f>
        <v>1</v>
      </c>
      <c r="R21" s="524">
        <f>'Loan Affordability Calculator'!B36</f>
        <v>0</v>
      </c>
      <c r="S21" s="525" t="e">
        <f>VLOOKUP(R21,$M$36:$N$44,2,FALSE)</f>
        <v>#N/A</v>
      </c>
      <c r="T21" s="575"/>
      <c r="U21" s="526"/>
      <c r="V21" s="526"/>
      <c r="W21" s="526"/>
      <c r="X21" s="526"/>
      <c r="Y21" s="526"/>
      <c r="Z21" s="527"/>
    </row>
    <row r="22" spans="1:26" x14ac:dyDescent="0.2">
      <c r="A22" s="1" t="s">
        <v>25</v>
      </c>
      <c r="B22" s="590">
        <v>2.5000000000000001E-2</v>
      </c>
      <c r="E22" s="3" t="s">
        <v>140</v>
      </c>
      <c r="M22" s="523"/>
      <c r="N22" s="595" t="s">
        <v>341</v>
      </c>
      <c r="O22" s="596">
        <f>IFERROR(VLOOKUP($S$22,HemTable1,($Q$22+1),FALSE),0)</f>
        <v>0</v>
      </c>
      <c r="P22" s="564">
        <f>B8+B10</f>
        <v>0</v>
      </c>
      <c r="Q22" s="524">
        <f>R59</f>
        <v>1</v>
      </c>
      <c r="R22" s="524">
        <f>'Loan Affordability Calculator'!B37</f>
        <v>0</v>
      </c>
      <c r="S22" s="525" t="e">
        <f>VLOOKUP(R22,$M$36:$N$44,2,FALSE)</f>
        <v>#N/A</v>
      </c>
      <c r="T22" s="575"/>
      <c r="U22" s="526"/>
      <c r="V22" s="526"/>
      <c r="W22" s="526"/>
      <c r="X22" s="526"/>
      <c r="Y22" s="526"/>
      <c r="Z22" s="527"/>
    </row>
    <row r="23" spans="1:26" x14ac:dyDescent="0.2">
      <c r="A23" s="1" t="s">
        <v>4</v>
      </c>
      <c r="B23" s="11">
        <f>IF('Loan Affordability Calculator'!F34&gt;0,-PMT(B30/12,'Loan Affordability Calculator'!F36,'Loan Affordability Calculator'!F34,0,0),0)</f>
        <v>0</v>
      </c>
      <c r="E23" s="3" t="s">
        <v>141</v>
      </c>
      <c r="M23" s="523"/>
      <c r="N23" s="592" t="s">
        <v>53</v>
      </c>
      <c r="O23" s="593">
        <f>O21+O22</f>
        <v>0</v>
      </c>
      <c r="P23" s="526"/>
      <c r="Q23" s="526"/>
      <c r="R23" s="526"/>
      <c r="S23" s="528"/>
      <c r="T23" s="526"/>
      <c r="U23" s="526"/>
      <c r="V23" s="526"/>
      <c r="W23" s="526"/>
      <c r="X23" s="526"/>
      <c r="Y23" s="526"/>
      <c r="Z23" s="527"/>
    </row>
    <row r="24" spans="1:26" x14ac:dyDescent="0.2">
      <c r="A24" s="1" t="s">
        <v>5</v>
      </c>
      <c r="B24" s="13">
        <f>IF(AND('Loan Affordability Calculator'!F40=0,'Loan Affordability Calculator'!F48=0),0,IF('Loan Affordability Calculator'!F40/'Loan Affordability Calculator'!F48&gt;100%,"Refer to Credit Dept",'Loan Affordability Calculator'!F40/'Loan Affordability Calculator'!F48))</f>
        <v>0</v>
      </c>
      <c r="M24" s="523"/>
      <c r="N24" s="594" t="s">
        <v>364</v>
      </c>
      <c r="O24" s="597">
        <f>O23*52/12</f>
        <v>0</v>
      </c>
      <c r="P24" s="526"/>
      <c r="Q24" s="526"/>
      <c r="R24" s="526"/>
      <c r="S24" s="528"/>
      <c r="T24" s="526"/>
      <c r="U24" s="526"/>
      <c r="V24" s="526"/>
      <c r="W24" s="526"/>
      <c r="X24" s="526"/>
      <c r="Y24" s="526"/>
      <c r="Z24" s="527"/>
    </row>
    <row r="25" spans="1:26" ht="13.5" thickBot="1" x14ac:dyDescent="0.25">
      <c r="B25" s="4"/>
      <c r="M25" s="523"/>
      <c r="N25" s="529"/>
      <c r="O25" s="530"/>
      <c r="P25" s="530"/>
      <c r="Q25" s="530"/>
      <c r="R25" s="530"/>
      <c r="S25" s="531"/>
      <c r="T25" s="526"/>
      <c r="U25" s="526"/>
      <c r="V25" s="526"/>
      <c r="W25" s="526"/>
      <c r="X25" s="526"/>
      <c r="Y25" s="526"/>
      <c r="Z25" s="527"/>
    </row>
    <row r="26" spans="1:26" ht="25.5" x14ac:dyDescent="0.2">
      <c r="A26" s="1" t="s">
        <v>26</v>
      </c>
      <c r="B26" s="10">
        <f>B43</f>
        <v>0</v>
      </c>
      <c r="E26" s="372" t="s">
        <v>278</v>
      </c>
      <c r="F26" s="373" t="s">
        <v>276</v>
      </c>
      <c r="G26" s="373" t="s">
        <v>17</v>
      </c>
      <c r="H26" s="374" t="s">
        <v>286</v>
      </c>
      <c r="I26" s="374" t="s">
        <v>281</v>
      </c>
      <c r="J26" s="375" t="s">
        <v>280</v>
      </c>
      <c r="M26" s="523"/>
      <c r="N26" s="526"/>
      <c r="O26" s="526"/>
      <c r="P26" s="526"/>
      <c r="Q26" s="526"/>
      <c r="R26" s="526"/>
      <c r="S26" s="526"/>
      <c r="T26" s="526"/>
      <c r="U26" s="526"/>
      <c r="V26" s="526"/>
      <c r="W26" s="526"/>
      <c r="X26" s="526"/>
      <c r="Y26" s="526"/>
      <c r="Z26" s="527"/>
    </row>
    <row r="27" spans="1:26" ht="28.5" x14ac:dyDescent="0.45">
      <c r="A27" s="6" t="s">
        <v>27</v>
      </c>
      <c r="B27" s="10">
        <f>IF(AND(Calculations!B26=0,Calculations!B23=0),0,IF(B26&gt;0,('Loan Affordability Calculator'!F38*5%*12),(-PMT(B21/12,'Loan Affordability Calculator'!F36,'Loan Affordability Calculator'!F34,0,0))))</f>
        <v>0</v>
      </c>
      <c r="E27" s="376" t="s">
        <v>275</v>
      </c>
      <c r="F27" s="378" t="e">
        <f>I27/H27</f>
        <v>#DIV/0!</v>
      </c>
      <c r="G27" s="393">
        <f>'Loan Affordability Calculator'!F20</f>
        <v>0</v>
      </c>
      <c r="H27" s="393">
        <f>Calculations!G27-'Loan Affordability Calculator'!F45-'Loan Affordability Calculator'!F46-'Loan Affordability Calculator'!F47</f>
        <v>0</v>
      </c>
      <c r="I27" s="393">
        <f>'Loan Affordability Calculator'!F40</f>
        <v>0</v>
      </c>
      <c r="J27" s="394">
        <f>H27-I27</f>
        <v>0</v>
      </c>
      <c r="M27" s="523"/>
      <c r="N27" s="532"/>
      <c r="O27" s="533" t="s">
        <v>336</v>
      </c>
      <c r="P27" s="532"/>
      <c r="Q27" s="532"/>
      <c r="R27" s="532"/>
      <c r="S27" s="532"/>
      <c r="T27" s="532"/>
      <c r="U27" s="532"/>
      <c r="V27" s="532"/>
      <c r="W27" s="532"/>
      <c r="X27" s="532"/>
      <c r="Y27" s="532"/>
      <c r="Z27" s="527"/>
    </row>
    <row r="28" spans="1:26" x14ac:dyDescent="0.2">
      <c r="B28" s="14" t="e">
        <f>IF(AND(Calculations!B26&gt;0,Calculations!B23&gt;0),"Error",IF(B26&gt;0,('Loan Affordability Calculator'!F38*5%),(-PMT(B30/12,'Loan Affordability Calculator'!F36,'Loan Affordability Calculator'!F34,0,0))))</f>
        <v>#NUM!</v>
      </c>
      <c r="E28" s="376" t="s">
        <v>258</v>
      </c>
      <c r="F28" s="378" t="e">
        <f>I28/H28</f>
        <v>#DIV/0!</v>
      </c>
      <c r="G28" s="393">
        <f>'Loan Affordability Calculator'!F20-'Loan Affordability Calculator'!F19+('Self-employed Income'!C29/12)</f>
        <v>0</v>
      </c>
      <c r="H28" s="393">
        <f>Calculations!G28-'Loan Affordability Calculator'!F45-'Loan Affordability Calculator'!F46-'Loan Affordability Calculator'!F47</f>
        <v>0</v>
      </c>
      <c r="I28" s="393">
        <f>'Loan Affordability Calculator'!F40</f>
        <v>0</v>
      </c>
      <c r="J28" s="394">
        <f>H28-I28</f>
        <v>0</v>
      </c>
      <c r="M28" s="523"/>
      <c r="N28" s="532"/>
      <c r="O28" s="532"/>
      <c r="P28" s="532"/>
      <c r="Q28" s="534" t="s">
        <v>337</v>
      </c>
      <c r="R28" s="532"/>
      <c r="S28" s="532"/>
      <c r="T28" s="532"/>
      <c r="U28" s="532"/>
      <c r="V28" s="532"/>
      <c r="W28" s="532"/>
      <c r="X28" s="532"/>
      <c r="Y28" s="532"/>
      <c r="Z28" s="527"/>
    </row>
    <row r="29" spans="1:26" x14ac:dyDescent="0.2">
      <c r="A29" s="1" t="s">
        <v>58</v>
      </c>
      <c r="B29" s="590">
        <v>0.05</v>
      </c>
      <c r="E29" s="376" t="s">
        <v>273</v>
      </c>
      <c r="F29" s="378" t="e">
        <f>I29/H29</f>
        <v>#DIV/0!</v>
      </c>
      <c r="G29" s="393">
        <f>'Loan Affordability Calculator'!F20-'Loan Affordability Calculator'!F19+('Self-employed Income'!E29/12)</f>
        <v>0</v>
      </c>
      <c r="H29" s="393">
        <f>Calculations!G29-'Loan Affordability Calculator'!F45-'Loan Affordability Calculator'!F46-'Loan Affordability Calculator'!F47</f>
        <v>0</v>
      </c>
      <c r="I29" s="393">
        <f>'Loan Affordability Calculator'!F40</f>
        <v>0</v>
      </c>
      <c r="J29" s="394">
        <f>H29-I29</f>
        <v>0</v>
      </c>
      <c r="M29" s="523"/>
      <c r="N29" s="532"/>
      <c r="O29" s="532"/>
      <c r="P29" s="532"/>
      <c r="Q29" s="532"/>
      <c r="R29" s="532"/>
      <c r="S29" s="535" t="s">
        <v>338</v>
      </c>
      <c r="T29" s="532"/>
      <c r="U29" s="532"/>
      <c r="V29" s="532"/>
      <c r="W29" s="532"/>
      <c r="X29" s="532"/>
      <c r="Y29" s="532"/>
      <c r="Z29" s="527"/>
    </row>
    <row r="30" spans="1:26" x14ac:dyDescent="0.2">
      <c r="A30" s="1" t="s">
        <v>59</v>
      </c>
      <c r="B30" s="8">
        <f>IF(B21&gt;B29,B21,B29)</f>
        <v>0.05</v>
      </c>
      <c r="E30" s="377" t="s">
        <v>272</v>
      </c>
      <c r="F30" s="379" t="e">
        <f>I30/H30</f>
        <v>#DIV/0!</v>
      </c>
      <c r="G30" s="395">
        <f>'Loan Affordability Calculator'!F20-'Loan Affordability Calculator'!F19+('Self-employed Income'!G29/12)</f>
        <v>0</v>
      </c>
      <c r="H30" s="395">
        <f>Calculations!G30-'Loan Affordability Calculator'!F45-'Loan Affordability Calculator'!F46-'Loan Affordability Calculator'!F47</f>
        <v>0</v>
      </c>
      <c r="I30" s="395">
        <f>'Loan Affordability Calculator'!F40</f>
        <v>0</v>
      </c>
      <c r="J30" s="396">
        <f>H30-I30</f>
        <v>0</v>
      </c>
      <c r="M30" s="523"/>
      <c r="N30" s="532"/>
      <c r="O30" s="532"/>
      <c r="P30" s="532"/>
      <c r="Q30" s="536"/>
      <c r="R30" s="532"/>
      <c r="S30" s="532"/>
      <c r="T30" s="532"/>
      <c r="U30" s="532"/>
      <c r="V30" s="532"/>
      <c r="W30" s="532"/>
      <c r="X30" s="532"/>
      <c r="Y30" s="532"/>
      <c r="Z30" s="527"/>
    </row>
    <row r="31" spans="1:26" ht="15" thickBot="1" x14ac:dyDescent="0.25">
      <c r="M31" s="523"/>
      <c r="N31" s="545"/>
      <c r="O31" s="545"/>
      <c r="P31" s="545"/>
      <c r="Q31" s="536" t="s">
        <v>339</v>
      </c>
      <c r="R31" s="545"/>
      <c r="S31" s="545"/>
      <c r="T31" s="545"/>
      <c r="U31" s="545"/>
      <c r="V31" s="545"/>
      <c r="W31" s="545"/>
      <c r="X31" s="545"/>
      <c r="Y31" s="545"/>
      <c r="Z31" s="527"/>
    </row>
    <row r="32" spans="1:26" ht="14.25" x14ac:dyDescent="0.2">
      <c r="G32" s="13"/>
      <c r="M32" s="537"/>
      <c r="N32" s="526"/>
      <c r="O32" s="548" t="s">
        <v>365</v>
      </c>
      <c r="P32" s="549">
        <v>54000</v>
      </c>
      <c r="Q32" s="549">
        <v>65000</v>
      </c>
      <c r="R32" s="549">
        <v>86000</v>
      </c>
      <c r="S32" s="549">
        <v>108000</v>
      </c>
      <c r="T32" s="549">
        <v>129000</v>
      </c>
      <c r="U32" s="549">
        <v>151000</v>
      </c>
      <c r="V32" s="549">
        <v>172000</v>
      </c>
      <c r="W32" s="549">
        <v>215000</v>
      </c>
      <c r="X32" s="549">
        <v>269000</v>
      </c>
      <c r="Y32" s="550">
        <v>323000</v>
      </c>
      <c r="Z32" s="527"/>
    </row>
    <row r="33" spans="1:26" ht="14.25" x14ac:dyDescent="0.2">
      <c r="A33" s="1" t="s">
        <v>75</v>
      </c>
      <c r="M33" s="537"/>
      <c r="N33" s="526"/>
      <c r="O33" s="551" t="s">
        <v>334</v>
      </c>
      <c r="P33" s="538" t="s">
        <v>334</v>
      </c>
      <c r="Q33" s="538" t="s">
        <v>334</v>
      </c>
      <c r="R33" s="538" t="s">
        <v>334</v>
      </c>
      <c r="S33" s="538" t="s">
        <v>334</v>
      </c>
      <c r="T33" s="538" t="s">
        <v>334</v>
      </c>
      <c r="U33" s="538" t="s">
        <v>334</v>
      </c>
      <c r="V33" s="538" t="s">
        <v>334</v>
      </c>
      <c r="W33" s="538" t="s">
        <v>334</v>
      </c>
      <c r="X33" s="538" t="s">
        <v>334</v>
      </c>
      <c r="Y33" s="552" t="s">
        <v>334</v>
      </c>
      <c r="Z33" s="527"/>
    </row>
    <row r="34" spans="1:26" ht="15" thickBot="1" x14ac:dyDescent="0.25">
      <c r="A34" s="1" t="s">
        <v>76</v>
      </c>
      <c r="E34" s="607" t="s">
        <v>296</v>
      </c>
      <c r="F34" s="608"/>
      <c r="M34" s="537"/>
      <c r="N34" s="526"/>
      <c r="O34" s="558">
        <v>54000</v>
      </c>
      <c r="P34" s="559">
        <v>65000</v>
      </c>
      <c r="Q34" s="559">
        <v>86000</v>
      </c>
      <c r="R34" s="559">
        <v>108000</v>
      </c>
      <c r="S34" s="559">
        <v>129000</v>
      </c>
      <c r="T34" s="559">
        <v>151000</v>
      </c>
      <c r="U34" s="559">
        <v>172000</v>
      </c>
      <c r="V34" s="559">
        <v>215000</v>
      </c>
      <c r="W34" s="559">
        <v>269000</v>
      </c>
      <c r="X34" s="559">
        <v>323000</v>
      </c>
      <c r="Y34" s="560">
        <v>538000</v>
      </c>
      <c r="Z34" s="527"/>
    </row>
    <row r="35" spans="1:26" ht="29.25" thickBot="1" x14ac:dyDescent="0.5">
      <c r="E35" s="613" t="s">
        <v>258</v>
      </c>
      <c r="F35" s="609">
        <f>'Self-employed Income'!C16*30%</f>
        <v>0</v>
      </c>
      <c r="M35" s="539" t="s">
        <v>335</v>
      </c>
      <c r="N35" s="546" t="s">
        <v>344</v>
      </c>
      <c r="O35" s="572">
        <v>1</v>
      </c>
      <c r="P35" s="573">
        <v>2</v>
      </c>
      <c r="Q35" s="573">
        <v>3</v>
      </c>
      <c r="R35" s="573">
        <v>4</v>
      </c>
      <c r="S35" s="573">
        <v>5</v>
      </c>
      <c r="T35" s="573">
        <v>6</v>
      </c>
      <c r="U35" s="573">
        <v>7</v>
      </c>
      <c r="V35" s="573">
        <v>8</v>
      </c>
      <c r="W35" s="573">
        <v>9</v>
      </c>
      <c r="X35" s="573">
        <v>10</v>
      </c>
      <c r="Y35" s="574">
        <v>11</v>
      </c>
      <c r="Z35" s="527"/>
    </row>
    <row r="36" spans="1:26" x14ac:dyDescent="0.2">
      <c r="A36" s="416" t="s">
        <v>298</v>
      </c>
      <c r="B36" s="410"/>
      <c r="E36" s="613" t="s">
        <v>273</v>
      </c>
      <c r="F36" s="609">
        <f>'Self-employed Income'!E16*30%</f>
        <v>0</v>
      </c>
      <c r="M36" s="537" t="s">
        <v>41</v>
      </c>
      <c r="N36" s="547">
        <v>2</v>
      </c>
      <c r="O36" s="553">
        <v>547.39708386790221</v>
      </c>
      <c r="P36" s="540">
        <v>584.54626822193325</v>
      </c>
      <c r="Q36" s="540">
        <v>632.50417726873559</v>
      </c>
      <c r="R36" s="540">
        <v>706.11867663608518</v>
      </c>
      <c r="S36" s="540">
        <v>755.90199699456298</v>
      </c>
      <c r="T36" s="540">
        <v>850.66754971783712</v>
      </c>
      <c r="U36" s="540">
        <v>889.43563513637912</v>
      </c>
      <c r="V36" s="540">
        <v>927.63857225673439</v>
      </c>
      <c r="W36" s="540">
        <v>1037.9909105270303</v>
      </c>
      <c r="X36" s="540">
        <v>1145.3043815794485</v>
      </c>
      <c r="Y36" s="554">
        <v>1200.6818005731454</v>
      </c>
      <c r="Z36" s="527"/>
    </row>
    <row r="37" spans="1:26" x14ac:dyDescent="0.2">
      <c r="A37" s="411" t="s">
        <v>138</v>
      </c>
      <c r="B37" s="412">
        <v>36</v>
      </c>
      <c r="E37" s="613" t="s">
        <v>272</v>
      </c>
      <c r="F37" s="609">
        <f>'Self-employed Income'!G16*30%</f>
        <v>0</v>
      </c>
      <c r="M37" s="537" t="s">
        <v>45</v>
      </c>
      <c r="N37" s="547">
        <v>3</v>
      </c>
      <c r="O37" s="553">
        <v>615.57693838372086</v>
      </c>
      <c r="P37" s="540">
        <v>652.60486314519756</v>
      </c>
      <c r="Q37" s="540">
        <v>700.40624094734494</v>
      </c>
      <c r="R37" s="540">
        <v>773.78044398516442</v>
      </c>
      <c r="S37" s="540">
        <v>823.40128410737918</v>
      </c>
      <c r="T37" s="540">
        <v>917.85752895164171</v>
      </c>
      <c r="U37" s="540">
        <v>956.49903296315017</v>
      </c>
      <c r="V37" s="540">
        <v>994.57723339133065</v>
      </c>
      <c r="W37" s="540">
        <v>1104.5694053208299</v>
      </c>
      <c r="X37" s="540">
        <v>1211.5326292758232</v>
      </c>
      <c r="Y37" s="554">
        <v>1266.7292143979794</v>
      </c>
      <c r="Z37" s="527"/>
    </row>
    <row r="38" spans="1:26" x14ac:dyDescent="0.2">
      <c r="A38" s="411" t="s">
        <v>299</v>
      </c>
      <c r="B38" s="413">
        <v>0.22</v>
      </c>
      <c r="M38" s="537" t="s">
        <v>46</v>
      </c>
      <c r="N38" s="547">
        <v>4</v>
      </c>
      <c r="O38" s="553">
        <v>675.1520602539382</v>
      </c>
      <c r="P38" s="540">
        <v>712.27106285247032</v>
      </c>
      <c r="Q38" s="540">
        <v>760.19003016548436</v>
      </c>
      <c r="R38" s="540">
        <v>833.74477787283513</v>
      </c>
      <c r="S38" s="540">
        <v>883.48758928459881</v>
      </c>
      <c r="T38" s="540">
        <v>978.1762115846052</v>
      </c>
      <c r="U38" s="540">
        <v>1016.9127721774253</v>
      </c>
      <c r="V38" s="540">
        <v>1055.0847187039376</v>
      </c>
      <c r="W38" s="540">
        <v>1165.3474482484212</v>
      </c>
      <c r="X38" s="540">
        <v>1272.5737599199906</v>
      </c>
      <c r="Y38" s="554">
        <v>1327.9062016940975</v>
      </c>
      <c r="Z38" s="527"/>
    </row>
    <row r="39" spans="1:26" x14ac:dyDescent="0.2">
      <c r="A39" s="411" t="s">
        <v>300</v>
      </c>
      <c r="B39" s="452">
        <f>'Loan Affordability Calculator'!F25</f>
        <v>0</v>
      </c>
      <c r="M39" s="537" t="s">
        <v>47</v>
      </c>
      <c r="N39" s="547">
        <v>5</v>
      </c>
      <c r="O39" s="553">
        <v>734.67336044976935</v>
      </c>
      <c r="P39" s="540">
        <v>771.5930890545942</v>
      </c>
      <c r="Q39" s="540">
        <v>819.25474221404238</v>
      </c>
      <c r="R39" s="540">
        <v>892.41447994301302</v>
      </c>
      <c r="S39" s="540">
        <v>941.8902583834622</v>
      </c>
      <c r="T39" s="540">
        <v>1036.0703491090972</v>
      </c>
      <c r="U39" s="540">
        <v>1074.598977839667</v>
      </c>
      <c r="V39" s="540">
        <v>1112.5658560153872</v>
      </c>
      <c r="W39" s="540">
        <v>1222.2365180297081</v>
      </c>
      <c r="X39" s="540">
        <v>1328.8870857614652</v>
      </c>
      <c r="Y39" s="554">
        <v>1383.9223672707847</v>
      </c>
      <c r="Z39" s="527"/>
    </row>
    <row r="40" spans="1:26" x14ac:dyDescent="0.2">
      <c r="A40" s="411" t="s">
        <v>301</v>
      </c>
      <c r="B40" s="452">
        <f>'Loan Affordability Calculator'!F38</f>
        <v>0</v>
      </c>
      <c r="G40" s="606"/>
      <c r="M40" s="537"/>
      <c r="N40" s="547">
        <v>6</v>
      </c>
      <c r="O40" s="553"/>
      <c r="P40" s="540"/>
      <c r="Q40" s="540"/>
      <c r="R40" s="540"/>
      <c r="S40" s="540"/>
      <c r="T40" s="540"/>
      <c r="U40" s="540"/>
      <c r="V40" s="540"/>
      <c r="W40" s="540"/>
      <c r="X40" s="540"/>
      <c r="Y40" s="554"/>
      <c r="Z40" s="527"/>
    </row>
    <row r="41" spans="1:26" x14ac:dyDescent="0.2">
      <c r="A41" s="414"/>
      <c r="B41" s="412"/>
      <c r="E41" s="607" t="s">
        <v>278</v>
      </c>
      <c r="F41" s="610" t="s">
        <v>342</v>
      </c>
      <c r="G41" s="612"/>
      <c r="H41" s="604"/>
      <c r="I41" s="604"/>
      <c r="J41" s="605"/>
      <c r="M41" s="541" t="s">
        <v>40</v>
      </c>
      <c r="N41" s="547">
        <v>7</v>
      </c>
      <c r="O41" s="553">
        <v>321.02781880334896</v>
      </c>
      <c r="P41" s="540">
        <v>358.31929847994166</v>
      </c>
      <c r="Q41" s="540">
        <v>406.46093403611451</v>
      </c>
      <c r="R41" s="540">
        <v>480.3574139317289</v>
      </c>
      <c r="S41" s="540">
        <v>530.33140108706993</v>
      </c>
      <c r="T41" s="540">
        <v>625.45997239543453</v>
      </c>
      <c r="U41" s="540">
        <v>664.3765401716073</v>
      </c>
      <c r="V41" s="540">
        <v>702.72583263319711</v>
      </c>
      <c r="W41" s="540">
        <v>813.50089471052047</v>
      </c>
      <c r="X41" s="540">
        <v>921.22541139570205</v>
      </c>
      <c r="Y41" s="554">
        <v>976.81491594900262</v>
      </c>
      <c r="Z41" s="527"/>
    </row>
    <row r="42" spans="1:26" x14ac:dyDescent="0.2">
      <c r="A42" s="450" t="s">
        <v>302</v>
      </c>
      <c r="B42" s="449">
        <f>PMT(B38/12,B37,-B39)</f>
        <v>0</v>
      </c>
      <c r="E42" s="608" t="s">
        <v>374</v>
      </c>
      <c r="F42" s="609">
        <f>'Self-employed Income'!C16+'Self-employed Income'!E16</f>
        <v>0</v>
      </c>
      <c r="G42" s="611"/>
      <c r="M42" s="537" t="s">
        <v>42</v>
      </c>
      <c r="N42" s="547">
        <v>8</v>
      </c>
      <c r="O42" s="553">
        <v>412.89991448545248</v>
      </c>
      <c r="P42" s="540">
        <v>450.12993745289742</v>
      </c>
      <c r="Q42" s="540">
        <v>498.19217229568244</v>
      </c>
      <c r="R42" s="540">
        <v>571.96679534543568</v>
      </c>
      <c r="S42" s="540">
        <v>621.85837434739153</v>
      </c>
      <c r="T42" s="540">
        <v>716.83007664565878</v>
      </c>
      <c r="U42" s="540">
        <v>755.68245132336324</v>
      </c>
      <c r="V42" s="540">
        <v>793.96848613538134</v>
      </c>
      <c r="W42" s="540">
        <v>904.56087781103088</v>
      </c>
      <c r="X42" s="540">
        <v>1012.1078299544926</v>
      </c>
      <c r="Y42" s="554">
        <v>1067.6056473867441</v>
      </c>
      <c r="Z42" s="527"/>
    </row>
    <row r="43" spans="1:26" x14ac:dyDescent="0.2">
      <c r="A43" s="448" t="s">
        <v>303</v>
      </c>
      <c r="B43" s="447">
        <f>PMT(B38/12,B37,-B40)</f>
        <v>0</v>
      </c>
      <c r="E43" s="608" t="s">
        <v>375</v>
      </c>
      <c r="F43" s="609">
        <f>'Self-employed Income'!C21+'Self-employed Income'!C22+'Self-employed Income'!C23+'Self-employed Income'!C24+'Self-employed Income'!C25+'Self-employed Income'!C26+'Self-employed Income'!C27+'Self-employed Income'!E21+'Self-employed Income'!E22+'Self-employed Income'!E23+'Self-employed Income'!E24+'Self-employed Income'!E25+'Self-employed Income'!E26+'Self-employed Income'!E27</f>
        <v>0</v>
      </c>
      <c r="M43" s="537" t="s">
        <v>43</v>
      </c>
      <c r="N43" s="547">
        <v>9</v>
      </c>
      <c r="O43" s="553">
        <v>502.52937278538639</v>
      </c>
      <c r="P43" s="540">
        <v>539.7381482598563</v>
      </c>
      <c r="Q43" s="540">
        <v>587.77302443729445</v>
      </c>
      <c r="R43" s="540">
        <v>661.50558077226549</v>
      </c>
      <c r="S43" s="540">
        <v>711.36875870745473</v>
      </c>
      <c r="T43" s="540">
        <v>806.28630629329109</v>
      </c>
      <c r="U43" s="540">
        <v>845.11659856733047</v>
      </c>
      <c r="V43" s="540">
        <v>883.3807982852644</v>
      </c>
      <c r="W43" s="540">
        <v>993.91017193037476</v>
      </c>
      <c r="X43" s="540">
        <v>1101.3957848504915</v>
      </c>
      <c r="Y43" s="554">
        <v>1156.86203493166</v>
      </c>
      <c r="Z43" s="527"/>
    </row>
    <row r="44" spans="1:26" ht="13.5" thickBot="1" x14ac:dyDescent="0.25">
      <c r="E44" s="608" t="s">
        <v>373</v>
      </c>
      <c r="F44" s="609">
        <f>(F42+F43)/2</f>
        <v>0</v>
      </c>
      <c r="M44" s="537" t="s">
        <v>44</v>
      </c>
      <c r="N44" s="547">
        <v>10</v>
      </c>
      <c r="O44" s="555">
        <v>590.16754150390625</v>
      </c>
      <c r="P44" s="556">
        <v>627.23643141526441</v>
      </c>
      <c r="Q44" s="556">
        <v>675.09079214242786</v>
      </c>
      <c r="R44" s="556">
        <v>748.54618952824512</v>
      </c>
      <c r="S44" s="556">
        <v>798.22198016826917</v>
      </c>
      <c r="T44" s="556">
        <v>892.78273362379798</v>
      </c>
      <c r="U44" s="556">
        <v>931.46713491586536</v>
      </c>
      <c r="V44" s="556">
        <v>969.58749624399036</v>
      </c>
      <c r="W44" s="556">
        <v>1079.7014347956731</v>
      </c>
      <c r="X44" s="556">
        <v>1186.7829965444712</v>
      </c>
      <c r="Y44" s="557">
        <v>1242.0408278245191</v>
      </c>
      <c r="Z44" s="527"/>
    </row>
    <row r="45" spans="1:26" x14ac:dyDescent="0.2">
      <c r="M45" s="523"/>
      <c r="N45" s="526"/>
      <c r="O45" s="526"/>
      <c r="P45" s="526"/>
      <c r="Q45" s="526"/>
      <c r="R45" s="526"/>
      <c r="S45" s="526"/>
      <c r="T45" s="526"/>
      <c r="U45" s="526"/>
      <c r="V45" s="526"/>
      <c r="W45" s="526"/>
      <c r="X45" s="526"/>
      <c r="Y45" s="526"/>
      <c r="Z45" s="527"/>
    </row>
    <row r="46" spans="1:26" x14ac:dyDescent="0.2">
      <c r="A46" s="416" t="s">
        <v>326</v>
      </c>
      <c r="B46" s="410"/>
      <c r="M46" s="523"/>
      <c r="N46" s="526"/>
      <c r="O46" s="526"/>
      <c r="P46" s="526"/>
      <c r="Q46" s="526"/>
      <c r="R46" s="526"/>
      <c r="S46" s="526"/>
      <c r="T46" s="526"/>
      <c r="U46" s="526"/>
      <c r="V46" s="526"/>
      <c r="W46" s="526"/>
      <c r="X46" s="526"/>
      <c r="Y46" s="526"/>
      <c r="Z46" s="527"/>
    </row>
    <row r="47" spans="1:26" x14ac:dyDescent="0.2">
      <c r="A47" s="411" t="s">
        <v>138</v>
      </c>
      <c r="B47" s="454">
        <f>'Loan Affordability Calculator'!F36</f>
        <v>0</v>
      </c>
      <c r="E47" s="606"/>
      <c r="F47" s="611"/>
      <c r="M47" s="523"/>
      <c r="N47" s="526"/>
      <c r="O47" s="526"/>
      <c r="P47" s="526"/>
      <c r="Q47" s="568" t="s">
        <v>358</v>
      </c>
      <c r="R47" s="568" t="s">
        <v>359</v>
      </c>
      <c r="S47" s="526"/>
      <c r="T47" s="526"/>
      <c r="U47" s="526"/>
      <c r="V47" s="526"/>
      <c r="W47" s="526"/>
      <c r="X47" s="526"/>
      <c r="Y47" s="526"/>
      <c r="Z47" s="527"/>
    </row>
    <row r="48" spans="1:26" x14ac:dyDescent="0.2">
      <c r="A48" s="411" t="s">
        <v>328</v>
      </c>
      <c r="B48" s="453">
        <f>'Loan Affordability Calculator'!F35</f>
        <v>0</v>
      </c>
      <c r="M48" s="514" t="str">
        <f>"up to $ "&amp;O$34</f>
        <v>up to $ 54000</v>
      </c>
      <c r="N48" s="511" t="s">
        <v>345</v>
      </c>
      <c r="O48" s="565">
        <v>0</v>
      </c>
      <c r="P48" s="565">
        <v>54000</v>
      </c>
      <c r="Q48" s="524">
        <f t="shared" ref="Q48" si="0">IF(AND(($P$21&gt;=O48),($P$21&lt;=P48)),1)</f>
        <v>1</v>
      </c>
      <c r="R48" s="524">
        <f>IF(AND(($P$22&gt;=O48),($P$22&lt;=P48)),1)</f>
        <v>1</v>
      </c>
      <c r="S48" s="526"/>
      <c r="T48" s="526"/>
      <c r="U48" s="526"/>
      <c r="V48" s="526"/>
      <c r="W48" s="526"/>
      <c r="X48" s="526"/>
      <c r="Y48" s="526"/>
      <c r="Z48" s="527"/>
    </row>
    <row r="49" spans="1:26" x14ac:dyDescent="0.2">
      <c r="A49" s="411" t="s">
        <v>329</v>
      </c>
      <c r="B49" s="591">
        <v>0.05</v>
      </c>
      <c r="M49" s="515" t="str">
        <f>"up to $ "&amp;P$34</f>
        <v>up to $ 65000</v>
      </c>
      <c r="N49" s="512" t="s">
        <v>346</v>
      </c>
      <c r="O49" s="565">
        <v>54000.01</v>
      </c>
      <c r="P49" s="565">
        <v>65000</v>
      </c>
      <c r="Q49" s="524" t="b">
        <f>IF(AND(($P$21&gt;=O49),($P$21&lt;=P49)),2)</f>
        <v>0</v>
      </c>
      <c r="R49" s="524" t="b">
        <f>IF(AND(($P$22&gt;=O49),($P$22&lt;=P49)),2)</f>
        <v>0</v>
      </c>
      <c r="S49" s="526"/>
      <c r="T49" s="526"/>
      <c r="U49" s="526"/>
      <c r="V49" s="526"/>
      <c r="W49" s="526"/>
      <c r="X49" s="526"/>
      <c r="Y49" s="526"/>
      <c r="Z49" s="527"/>
    </row>
    <row r="50" spans="1:26" x14ac:dyDescent="0.2">
      <c r="A50" s="411" t="s">
        <v>330</v>
      </c>
      <c r="B50" s="591">
        <v>2.5000000000000001E-2</v>
      </c>
      <c r="M50" s="515" t="str">
        <f>"up to $ "&amp;Q$34</f>
        <v>up to $ 86000</v>
      </c>
      <c r="N50" s="512" t="s">
        <v>347</v>
      </c>
      <c r="O50" s="565">
        <v>65000.01</v>
      </c>
      <c r="P50" s="565">
        <v>86000</v>
      </c>
      <c r="Q50" s="524" t="b">
        <f>IF(AND(($P$21&gt;=O50),($P$21&lt;=P50)),3)</f>
        <v>0</v>
      </c>
      <c r="R50" s="524" t="b">
        <f>IF(AND(($P$22&gt;=O50),($P$22&lt;=P50)),3)</f>
        <v>0</v>
      </c>
      <c r="S50" s="526"/>
      <c r="T50" s="526"/>
      <c r="U50" s="526"/>
      <c r="V50" s="526"/>
      <c r="W50" s="526"/>
      <c r="X50" s="526"/>
      <c r="Y50" s="526"/>
      <c r="Z50" s="527"/>
    </row>
    <row r="51" spans="1:26" x14ac:dyDescent="0.2">
      <c r="A51" s="411" t="s">
        <v>331</v>
      </c>
      <c r="B51" s="453">
        <f>IF(B48+B50&gt;B49,B48+B50,B49)</f>
        <v>0.05</v>
      </c>
      <c r="M51" s="515" t="str">
        <f>"up to $ "&amp;R$34</f>
        <v>up to $ 108000</v>
      </c>
      <c r="N51" s="512" t="s">
        <v>348</v>
      </c>
      <c r="O51" s="565">
        <v>86000.01</v>
      </c>
      <c r="P51" s="565">
        <v>108000</v>
      </c>
      <c r="Q51" s="524" t="b">
        <f>IF(AND(($P$21&gt;=O51),($P$21&lt;=P51)),4)</f>
        <v>0</v>
      </c>
      <c r="R51" s="524" t="b">
        <f>IF(AND(($P$22&gt;=O51),($P$22&lt;=P51)),4)</f>
        <v>0</v>
      </c>
      <c r="S51" s="526"/>
      <c r="T51" s="526"/>
      <c r="U51" s="526"/>
      <c r="V51" s="526"/>
      <c r="W51" s="526"/>
      <c r="X51" s="526"/>
      <c r="Y51" s="526"/>
      <c r="Z51" s="527"/>
    </row>
    <row r="52" spans="1:26" x14ac:dyDescent="0.2">
      <c r="A52" s="411" t="s">
        <v>327</v>
      </c>
      <c r="B52" s="452">
        <f>'Loan Affordability Calculator'!F34</f>
        <v>0</v>
      </c>
      <c r="M52" s="515" t="str">
        <f>"up to $ "&amp;S$34</f>
        <v>up to $ 129000</v>
      </c>
      <c r="N52" s="512" t="s">
        <v>349</v>
      </c>
      <c r="O52" s="565">
        <v>108000.01</v>
      </c>
      <c r="P52" s="565">
        <v>129000</v>
      </c>
      <c r="Q52" s="524" t="b">
        <f>IF(AND(($P$21&gt;=O52),($P$21&lt;=P52)),5)</f>
        <v>0</v>
      </c>
      <c r="R52" s="524" t="b">
        <f>IF(AND(($P$22&gt;=O52),($P$22&lt;=P52)),5)</f>
        <v>0</v>
      </c>
      <c r="S52" s="526"/>
      <c r="T52" s="526"/>
      <c r="U52" s="526"/>
      <c r="V52" s="526"/>
      <c r="W52" s="526"/>
      <c r="X52" s="526"/>
      <c r="Y52" s="526"/>
      <c r="Z52" s="527"/>
    </row>
    <row r="53" spans="1:26" x14ac:dyDescent="0.2">
      <c r="A53" s="411"/>
      <c r="B53" s="412"/>
      <c r="M53" s="515" t="str">
        <f>"up to $ "&amp;T$34</f>
        <v>up to $ 151000</v>
      </c>
      <c r="N53" s="512" t="s">
        <v>350</v>
      </c>
      <c r="O53" s="565">
        <v>129000.01</v>
      </c>
      <c r="P53" s="565">
        <v>151000</v>
      </c>
      <c r="Q53" s="524" t="b">
        <f>IF(AND(($P$21&gt;=O53),($P$21&lt;=P53)),6)</f>
        <v>0</v>
      </c>
      <c r="R53" s="524" t="b">
        <f>IF(AND(($P$22&gt;=O53),($P$22&lt;=P53)),6)</f>
        <v>0</v>
      </c>
      <c r="S53" s="526"/>
      <c r="T53" s="526"/>
      <c r="U53" s="526"/>
      <c r="V53" s="526"/>
      <c r="W53" s="526"/>
      <c r="X53" s="526"/>
      <c r="Y53" s="526"/>
      <c r="Z53" s="527"/>
    </row>
    <row r="54" spans="1:26" x14ac:dyDescent="0.2">
      <c r="A54" s="450" t="s">
        <v>332</v>
      </c>
      <c r="B54" s="510" t="str">
        <f>IFERROR(PMT(B51/12,B47,-B52),"0")</f>
        <v>0</v>
      </c>
      <c r="M54" s="515" t="str">
        <f>"up to $ "&amp;U$34</f>
        <v>up to $ 172000</v>
      </c>
      <c r="N54" s="512" t="s">
        <v>351</v>
      </c>
      <c r="O54" s="565">
        <v>151000.01</v>
      </c>
      <c r="P54" s="565">
        <v>172000</v>
      </c>
      <c r="Q54" s="524" t="b">
        <f>IF(AND(($P$21&gt;=O54),($P$21&lt;=P54)),7)</f>
        <v>0</v>
      </c>
      <c r="R54" s="524" t="b">
        <f>IF(AND(($P$22&gt;=O54),($P$22&lt;=P54)),7)</f>
        <v>0</v>
      </c>
      <c r="S54" s="526"/>
      <c r="T54" s="526"/>
      <c r="U54" s="526"/>
      <c r="V54" s="526"/>
      <c r="W54" s="526"/>
      <c r="X54" s="526"/>
      <c r="Y54" s="526"/>
      <c r="Z54" s="527"/>
    </row>
    <row r="55" spans="1:26" x14ac:dyDescent="0.2">
      <c r="A55" s="415"/>
      <c r="B55" s="417"/>
      <c r="M55" s="515" t="str">
        <f>"up to $ "&amp;V$34</f>
        <v>up to $ 215000</v>
      </c>
      <c r="N55" s="512" t="s">
        <v>352</v>
      </c>
      <c r="O55" s="565">
        <v>172000.01</v>
      </c>
      <c r="P55" s="565">
        <v>215000</v>
      </c>
      <c r="Q55" s="524" t="b">
        <f>IF(AND(($P$21&gt;=O55),($P$21&lt;=P55)),8)</f>
        <v>0</v>
      </c>
      <c r="R55" s="524" t="b">
        <f>IF(AND(($P$22&gt;=O55),($P$22&lt;=P55)),8)</f>
        <v>0</v>
      </c>
      <c r="S55" s="526"/>
      <c r="T55" s="526"/>
      <c r="U55" s="526"/>
      <c r="V55" s="526"/>
      <c r="W55" s="526"/>
      <c r="X55" s="526"/>
      <c r="Y55" s="526"/>
      <c r="Z55" s="527"/>
    </row>
    <row r="56" spans="1:26" x14ac:dyDescent="0.2">
      <c r="M56" s="515" t="str">
        <f>"up to $ "&amp;W$34</f>
        <v>up to $ 269000</v>
      </c>
      <c r="N56" s="512" t="s">
        <v>353</v>
      </c>
      <c r="O56" s="565">
        <v>215000.01</v>
      </c>
      <c r="P56" s="565">
        <v>269000</v>
      </c>
      <c r="Q56" s="524" t="b">
        <f>IF(AND(($P$21&gt;=O56),($P$21&lt;=P56)),9)</f>
        <v>0</v>
      </c>
      <c r="R56" s="524" t="b">
        <f>IF(AND(($P$22&gt;=O56),($P$22&lt;=P56)),9)</f>
        <v>0</v>
      </c>
      <c r="S56" s="526"/>
      <c r="T56" s="526"/>
      <c r="U56" s="526"/>
      <c r="V56" s="526"/>
      <c r="W56" s="526"/>
      <c r="X56" s="526"/>
      <c r="Y56" s="526"/>
      <c r="Z56" s="527"/>
    </row>
    <row r="57" spans="1:26" x14ac:dyDescent="0.2">
      <c r="M57" s="515" t="str">
        <f>"up to $ "&amp;X$34</f>
        <v>up to $ 323000</v>
      </c>
      <c r="N57" s="512" t="s">
        <v>354</v>
      </c>
      <c r="O57" s="565">
        <v>269000.01</v>
      </c>
      <c r="P57" s="565">
        <v>323000</v>
      </c>
      <c r="Q57" s="524" t="b">
        <f>IF(AND(($P$21&gt;=O57),($P$21&lt;=P57)),10)</f>
        <v>0</v>
      </c>
      <c r="R57" s="524" t="b">
        <f>IF(AND(($P$22&gt;=O57),($P$22&lt;=P57)),10)</f>
        <v>0</v>
      </c>
      <c r="S57" s="526"/>
      <c r="T57" s="526"/>
      <c r="U57" s="526"/>
      <c r="V57" s="526"/>
      <c r="W57" s="526"/>
      <c r="X57" s="526"/>
      <c r="Y57" s="526"/>
      <c r="Z57" s="527"/>
    </row>
    <row r="58" spans="1:26" ht="13.5" thickBot="1" x14ac:dyDescent="0.25">
      <c r="M58" s="516" t="str">
        <f>"up to $ "&amp;Y$34</f>
        <v>up to $ 538000</v>
      </c>
      <c r="N58" s="513" t="s">
        <v>355</v>
      </c>
      <c r="O58" s="565">
        <v>323000.01</v>
      </c>
      <c r="P58" s="565">
        <v>9999999999</v>
      </c>
      <c r="Q58" s="524" t="b">
        <f>IF(AND(($P$21&gt;=O58),($P$21&lt;=P58)),11)</f>
        <v>0</v>
      </c>
      <c r="R58" s="524" t="b">
        <f>IF(AND(($P$22&gt;=O58),($P$22&lt;=P58)),11)</f>
        <v>0</v>
      </c>
      <c r="S58" s="526"/>
      <c r="T58" s="526"/>
      <c r="U58" s="526"/>
      <c r="V58" s="526"/>
      <c r="W58" s="526"/>
      <c r="X58" s="526"/>
      <c r="Y58" s="526"/>
      <c r="Z58" s="527"/>
    </row>
    <row r="59" spans="1:26" ht="13.5" thickBot="1" x14ac:dyDescent="0.25">
      <c r="M59" s="542"/>
      <c r="N59" s="543"/>
      <c r="O59" s="543"/>
      <c r="P59" s="569" t="s">
        <v>343</v>
      </c>
      <c r="Q59" s="570">
        <f>SUM(Q48:Q58)</f>
        <v>1</v>
      </c>
      <c r="R59" s="571">
        <f>SUM(R48:R58)</f>
        <v>1</v>
      </c>
      <c r="S59" s="543"/>
      <c r="T59" s="543"/>
      <c r="U59" s="543"/>
      <c r="V59" s="543"/>
      <c r="W59" s="543"/>
      <c r="X59" s="543"/>
      <c r="Y59" s="543"/>
      <c r="Z59" s="544"/>
    </row>
    <row r="63" spans="1:26" ht="28.5" x14ac:dyDescent="0.45">
      <c r="N63" s="598"/>
      <c r="O63" s="599"/>
      <c r="P63" s="599"/>
      <c r="Q63" s="599"/>
      <c r="R63" s="599"/>
      <c r="S63" s="599"/>
      <c r="T63" s="599"/>
      <c r="U63" s="599"/>
      <c r="V63" s="599"/>
      <c r="W63" s="599"/>
      <c r="X63" s="599"/>
      <c r="Y63" s="599"/>
    </row>
    <row r="64" spans="1:26" x14ac:dyDescent="0.2">
      <c r="N64"/>
      <c r="O64" s="599"/>
      <c r="P64" s="599"/>
      <c r="Q64" s="599"/>
      <c r="R64" s="599"/>
      <c r="S64" s="599"/>
      <c r="T64" s="599"/>
      <c r="U64" s="599"/>
      <c r="V64" s="599"/>
      <c r="W64" s="599"/>
      <c r="X64" s="599"/>
      <c r="Y64" s="599"/>
    </row>
    <row r="65" spans="14:25" x14ac:dyDescent="0.2">
      <c r="N65"/>
      <c r="O65" s="599"/>
      <c r="P65" s="599"/>
      <c r="Q65" s="599"/>
      <c r="R65" s="599"/>
      <c r="S65" s="599"/>
      <c r="T65" s="599"/>
      <c r="U65" s="599"/>
      <c r="V65" s="599"/>
      <c r="W65" s="599"/>
      <c r="X65" s="599"/>
      <c r="Y65" s="599"/>
    </row>
    <row r="66" spans="14:25" x14ac:dyDescent="0.2">
      <c r="N66"/>
      <c r="O66" s="599"/>
      <c r="P66" s="599"/>
      <c r="Q66" s="599"/>
      <c r="R66" s="599"/>
      <c r="S66" s="599"/>
      <c r="T66" s="599"/>
      <c r="U66" s="599"/>
      <c r="V66" s="599"/>
      <c r="W66" s="599"/>
      <c r="X66" s="599"/>
      <c r="Y66" s="599"/>
    </row>
    <row r="67" spans="14:25" x14ac:dyDescent="0.2">
      <c r="N67"/>
      <c r="O67" s="599"/>
      <c r="P67" s="599"/>
      <c r="Q67" s="599"/>
      <c r="R67" s="599"/>
      <c r="S67" s="599"/>
      <c r="T67" s="599"/>
      <c r="U67" s="599"/>
      <c r="V67" s="599"/>
      <c r="W67" s="599"/>
      <c r="X67" s="599"/>
      <c r="Y67" s="599"/>
    </row>
    <row r="68" spans="14:25" x14ac:dyDescent="0.2">
      <c r="N68"/>
      <c r="O68" s="599"/>
      <c r="P68" s="599"/>
      <c r="Q68" s="599"/>
      <c r="R68" s="599"/>
      <c r="S68" s="599"/>
      <c r="T68" s="599"/>
      <c r="U68" s="599"/>
      <c r="V68" s="599"/>
      <c r="W68" s="599"/>
      <c r="X68" s="599"/>
      <c r="Y68" s="599"/>
    </row>
    <row r="69" spans="14:25" x14ac:dyDescent="0.2">
      <c r="N69"/>
      <c r="O69" s="599"/>
      <c r="P69" s="599"/>
      <c r="Q69" s="599"/>
      <c r="R69" s="599"/>
      <c r="S69" s="599"/>
      <c r="T69" s="599"/>
      <c r="U69" s="599"/>
      <c r="V69" s="599"/>
      <c r="W69" s="599"/>
      <c r="X69" s="599"/>
      <c r="Y69" s="599"/>
    </row>
    <row r="70" spans="14:25" x14ac:dyDescent="0.2">
      <c r="N70"/>
      <c r="O70" s="599"/>
      <c r="P70" s="599"/>
      <c r="Q70" s="599"/>
      <c r="R70" s="599"/>
      <c r="S70" s="599"/>
      <c r="T70" s="599"/>
      <c r="U70" s="599"/>
      <c r="V70" s="599"/>
      <c r="W70" s="599"/>
      <c r="X70" s="599"/>
      <c r="Y70" s="599"/>
    </row>
    <row r="71" spans="14:25" x14ac:dyDescent="0.2">
      <c r="N71"/>
      <c r="O71" s="599"/>
      <c r="P71" s="599"/>
      <c r="Q71" s="599"/>
      <c r="R71" s="599"/>
      <c r="S71" s="599"/>
      <c r="T71" s="599"/>
      <c r="U71" s="599"/>
      <c r="V71" s="599"/>
      <c r="W71" s="599"/>
      <c r="X71" s="599"/>
      <c r="Y71" s="599"/>
    </row>
    <row r="72" spans="14:25" x14ac:dyDescent="0.2">
      <c r="N72"/>
      <c r="O72" s="599"/>
      <c r="P72" s="599"/>
      <c r="Q72" s="599"/>
      <c r="R72" s="599"/>
      <c r="S72" s="599"/>
      <c r="T72" s="599"/>
      <c r="U72" s="599"/>
      <c r="V72" s="599"/>
      <c r="W72" s="599"/>
      <c r="X72" s="599"/>
      <c r="Y72" s="599"/>
    </row>
  </sheetData>
  <sheetProtection algorithmName="SHA-512" hashValue="0rQfS8ZgYHfvNSwUbcPFGgA+VC1qtSsmd/wG5mGR86W/XjiorOx2eaIxK1S1I+0XmrSrph6tTzpWZmeyzqX01A==" saltValue="3LHlX/VGh6wbfdZpADUwUg==" spinCount="100000" sheet="1" objects="1" scenarios="1" selectLockedCells="1" selectUnlockedCells="1"/>
  <phoneticPr fontId="5" type="noConversion"/>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56"/>
  <sheetViews>
    <sheetView workbookViewId="0">
      <selection activeCell="M8" sqref="M8"/>
    </sheetView>
  </sheetViews>
  <sheetFormatPr defaultRowHeight="12.75" x14ac:dyDescent="0.2"/>
  <cols>
    <col min="1" max="1" width="26.42578125" style="24" customWidth="1"/>
    <col min="2" max="2" width="13.85546875" style="24" customWidth="1"/>
    <col min="3" max="3" width="8.140625" style="24" customWidth="1"/>
    <col min="4" max="4" width="26.42578125" style="24" customWidth="1"/>
    <col min="5" max="5" width="11.85546875" style="24" customWidth="1"/>
    <col min="6" max="6" width="8.140625" style="26" customWidth="1"/>
    <col min="7" max="7" width="26.42578125" style="24" customWidth="1"/>
    <col min="8" max="8" width="11.85546875" style="24" customWidth="1"/>
    <col min="9" max="9" width="9.140625" style="26" customWidth="1"/>
    <col min="10" max="10" width="26.42578125" style="24" customWidth="1"/>
    <col min="11" max="11" width="11.85546875" style="24" customWidth="1"/>
    <col min="12" max="12" width="8.140625" style="26" customWidth="1"/>
    <col min="13" max="16" width="9.140625" style="24" customWidth="1"/>
    <col min="17" max="16384" width="9.140625" style="24"/>
  </cols>
  <sheetData>
    <row r="1" spans="1:16" x14ac:dyDescent="0.2">
      <c r="A1" s="22" t="s">
        <v>81</v>
      </c>
      <c r="B1" s="23"/>
      <c r="D1" s="25" t="s">
        <v>82</v>
      </c>
    </row>
    <row r="2" spans="1:16" x14ac:dyDescent="0.2">
      <c r="A2" s="27" t="s">
        <v>19</v>
      </c>
      <c r="B2" s="28">
        <v>190</v>
      </c>
      <c r="D2" s="29" t="s">
        <v>35</v>
      </c>
    </row>
    <row r="3" spans="1:16" x14ac:dyDescent="0.2">
      <c r="A3" s="27" t="s">
        <v>20</v>
      </c>
      <c r="B3" s="28">
        <v>255</v>
      </c>
      <c r="D3" s="29" t="s">
        <v>83</v>
      </c>
    </row>
    <row r="4" spans="1:16" ht="13.5" thickBot="1" x14ac:dyDescent="0.25">
      <c r="A4" s="27" t="s">
        <v>21</v>
      </c>
      <c r="B4" s="28">
        <v>310</v>
      </c>
      <c r="D4" s="29" t="s">
        <v>31</v>
      </c>
    </row>
    <row r="5" spans="1:16" ht="13.5" thickBot="1" x14ac:dyDescent="0.25">
      <c r="A5" s="30" t="s">
        <v>89</v>
      </c>
      <c r="B5" s="31">
        <f>AVERAGE(B2:B4)</f>
        <v>251.66666666666666</v>
      </c>
      <c r="D5" s="29" t="s">
        <v>85</v>
      </c>
    </row>
    <row r="6" spans="1:16" ht="13.5" thickBot="1" x14ac:dyDescent="0.25">
      <c r="A6" s="32" t="s">
        <v>90</v>
      </c>
      <c r="B6" s="33">
        <v>230</v>
      </c>
      <c r="D6" s="29" t="s">
        <v>84</v>
      </c>
    </row>
    <row r="7" spans="1:16" x14ac:dyDescent="0.2">
      <c r="D7" s="29" t="s">
        <v>32</v>
      </c>
    </row>
    <row r="8" spans="1:16" x14ac:dyDescent="0.2">
      <c r="D8" s="29" t="s">
        <v>33</v>
      </c>
    </row>
    <row r="9" spans="1:16" x14ac:dyDescent="0.2">
      <c r="D9" s="34" t="s">
        <v>38</v>
      </c>
    </row>
    <row r="10" spans="1:16" x14ac:dyDescent="0.2">
      <c r="D10" s="34" t="s">
        <v>39</v>
      </c>
    </row>
    <row r="12" spans="1:16" x14ac:dyDescent="0.2">
      <c r="A12" s="35"/>
      <c r="B12" s="35"/>
      <c r="C12" s="35"/>
      <c r="D12" s="35"/>
      <c r="E12" s="35"/>
      <c r="F12" s="36"/>
      <c r="G12" s="35"/>
      <c r="H12" s="35"/>
      <c r="I12" s="36"/>
      <c r="J12" s="35"/>
      <c r="K12" s="35"/>
      <c r="L12" s="36"/>
    </row>
    <row r="13" spans="1:16" ht="13.5" thickBot="1" x14ac:dyDescent="0.25"/>
    <row r="14" spans="1:16" ht="30" x14ac:dyDescent="0.25">
      <c r="A14" s="37" t="s">
        <v>95</v>
      </c>
      <c r="B14" s="38" t="s">
        <v>96</v>
      </c>
      <c r="C14" s="39" t="s">
        <v>97</v>
      </c>
      <c r="D14" s="37" t="s">
        <v>95</v>
      </c>
      <c r="E14" s="38" t="s">
        <v>96</v>
      </c>
      <c r="F14" s="39" t="s">
        <v>97</v>
      </c>
      <c r="G14" s="37" t="s">
        <v>95</v>
      </c>
      <c r="H14" s="38" t="s">
        <v>96</v>
      </c>
      <c r="I14" s="39" t="s">
        <v>97</v>
      </c>
      <c r="J14" s="37" t="s">
        <v>95</v>
      </c>
      <c r="K14" s="38" t="s">
        <v>96</v>
      </c>
      <c r="L14" s="39" t="s">
        <v>97</v>
      </c>
    </row>
    <row r="15" spans="1:16" s="40" customFormat="1" ht="14.1" customHeight="1" x14ac:dyDescent="0.2">
      <c r="A15" s="292" t="s">
        <v>98</v>
      </c>
      <c r="B15" s="293">
        <v>0</v>
      </c>
      <c r="C15" s="294">
        <f>C38</f>
        <v>0</v>
      </c>
      <c r="D15" s="292" t="s">
        <v>98</v>
      </c>
      <c r="E15" s="293">
        <v>1</v>
      </c>
      <c r="F15" s="294">
        <f>C39</f>
        <v>0</v>
      </c>
      <c r="G15" s="292" t="s">
        <v>98</v>
      </c>
      <c r="H15" s="293">
        <v>2</v>
      </c>
      <c r="I15" s="295">
        <f>C40</f>
        <v>0</v>
      </c>
      <c r="J15" s="292" t="s">
        <v>98</v>
      </c>
      <c r="K15" s="293">
        <v>3</v>
      </c>
      <c r="L15" s="296">
        <f>C41</f>
        <v>0</v>
      </c>
      <c r="N15" s="59" t="s">
        <v>126</v>
      </c>
      <c r="O15" s="56"/>
      <c r="P15" s="56"/>
    </row>
    <row r="16" spans="1:16" s="40" customFormat="1" ht="14.1" customHeight="1" x14ac:dyDescent="0.2">
      <c r="A16" s="292" t="s">
        <v>99</v>
      </c>
      <c r="B16" s="293">
        <v>0</v>
      </c>
      <c r="C16" s="297">
        <f>D38</f>
        <v>0</v>
      </c>
      <c r="D16" s="292" t="s">
        <v>99</v>
      </c>
      <c r="E16" s="293">
        <v>1</v>
      </c>
      <c r="F16" s="294">
        <f>D39</f>
        <v>0</v>
      </c>
      <c r="G16" s="292" t="s">
        <v>99</v>
      </c>
      <c r="H16" s="293">
        <v>2</v>
      </c>
      <c r="I16" s="294">
        <f>D40</f>
        <v>0</v>
      </c>
      <c r="J16" s="292" t="s">
        <v>99</v>
      </c>
      <c r="K16" s="293">
        <v>3</v>
      </c>
      <c r="L16" s="294">
        <f>D41</f>
        <v>0</v>
      </c>
      <c r="N16" s="58" t="s">
        <v>125</v>
      </c>
      <c r="O16" s="57"/>
      <c r="P16" s="57"/>
    </row>
    <row r="17" spans="1:16" s="40" customFormat="1" ht="14.1" customHeight="1" x14ac:dyDescent="0.2">
      <c r="A17" s="292" t="s">
        <v>100</v>
      </c>
      <c r="B17" s="293">
        <v>0</v>
      </c>
      <c r="C17" s="294">
        <f>E38</f>
        <v>0</v>
      </c>
      <c r="D17" s="292" t="s">
        <v>100</v>
      </c>
      <c r="E17" s="293">
        <v>1</v>
      </c>
      <c r="F17" s="294">
        <f>E39</f>
        <v>0</v>
      </c>
      <c r="G17" s="292" t="s">
        <v>100</v>
      </c>
      <c r="H17" s="293">
        <v>2</v>
      </c>
      <c r="I17" s="294">
        <f>E40</f>
        <v>0</v>
      </c>
      <c r="J17" s="292" t="s">
        <v>100</v>
      </c>
      <c r="K17" s="293">
        <v>3</v>
      </c>
      <c r="L17" s="294">
        <f>E41</f>
        <v>0</v>
      </c>
      <c r="N17" s="666" t="s">
        <v>127</v>
      </c>
      <c r="O17" s="666"/>
      <c r="P17" s="666"/>
    </row>
    <row r="18" spans="1:16" s="40" customFormat="1" ht="14.1" customHeight="1" x14ac:dyDescent="0.2">
      <c r="A18" s="292" t="s">
        <v>101</v>
      </c>
      <c r="B18" s="293">
        <v>0</v>
      </c>
      <c r="C18" s="294">
        <f>C38</f>
        <v>0</v>
      </c>
      <c r="D18" s="292" t="s">
        <v>101</v>
      </c>
      <c r="E18" s="293">
        <v>1</v>
      </c>
      <c r="F18" s="294">
        <f>C39</f>
        <v>0</v>
      </c>
      <c r="G18" s="292" t="s">
        <v>101</v>
      </c>
      <c r="H18" s="293">
        <v>2</v>
      </c>
      <c r="I18" s="295">
        <f>C40</f>
        <v>0</v>
      </c>
      <c r="J18" s="292" t="s">
        <v>101</v>
      </c>
      <c r="K18" s="293">
        <v>3</v>
      </c>
      <c r="L18" s="296">
        <f>C41</f>
        <v>0</v>
      </c>
      <c r="N18" s="60" t="s">
        <v>128</v>
      </c>
      <c r="O18" s="60"/>
      <c r="P18" s="60"/>
    </row>
    <row r="19" spans="1:16" s="40" customFormat="1" ht="14.1" customHeight="1" x14ac:dyDescent="0.2">
      <c r="A19" s="292" t="s">
        <v>102</v>
      </c>
      <c r="B19" s="293">
        <v>0</v>
      </c>
      <c r="C19" s="297">
        <f>D38</f>
        <v>0</v>
      </c>
      <c r="D19" s="292" t="s">
        <v>102</v>
      </c>
      <c r="E19" s="293">
        <v>1</v>
      </c>
      <c r="F19" s="294">
        <f>D39</f>
        <v>0</v>
      </c>
      <c r="G19" s="292" t="s">
        <v>102</v>
      </c>
      <c r="H19" s="293">
        <v>2</v>
      </c>
      <c r="I19" s="294">
        <f>D40</f>
        <v>0</v>
      </c>
      <c r="J19" s="292" t="s">
        <v>102</v>
      </c>
      <c r="K19" s="293">
        <v>3</v>
      </c>
      <c r="L19" s="294">
        <f>D41</f>
        <v>0</v>
      </c>
      <c r="N19" s="291" t="s">
        <v>257</v>
      </c>
      <c r="O19" s="291"/>
      <c r="P19" s="291"/>
    </row>
    <row r="20" spans="1:16" s="40" customFormat="1" ht="14.1" customHeight="1" x14ac:dyDescent="0.2">
      <c r="A20" s="292" t="s">
        <v>103</v>
      </c>
      <c r="B20" s="293">
        <v>0</v>
      </c>
      <c r="C20" s="294">
        <f>E38</f>
        <v>0</v>
      </c>
      <c r="D20" s="292" t="s">
        <v>103</v>
      </c>
      <c r="E20" s="293">
        <v>1</v>
      </c>
      <c r="F20" s="294">
        <f>E39</f>
        <v>0</v>
      </c>
      <c r="G20" s="292" t="s">
        <v>103</v>
      </c>
      <c r="H20" s="293">
        <v>2</v>
      </c>
      <c r="I20" s="294">
        <f>E40</f>
        <v>0</v>
      </c>
      <c r="J20" s="292" t="s">
        <v>103</v>
      </c>
      <c r="K20" s="293">
        <v>3</v>
      </c>
      <c r="L20" s="294">
        <f>E41</f>
        <v>0</v>
      </c>
    </row>
    <row r="21" spans="1:16" s="40" customFormat="1" ht="14.1" customHeight="1" x14ac:dyDescent="0.2">
      <c r="A21" s="292" t="s">
        <v>104</v>
      </c>
      <c r="B21" s="293">
        <v>0</v>
      </c>
      <c r="C21" s="294">
        <f>C38</f>
        <v>0</v>
      </c>
      <c r="D21" s="292" t="s">
        <v>104</v>
      </c>
      <c r="E21" s="293">
        <v>1</v>
      </c>
      <c r="F21" s="294">
        <f>C39</f>
        <v>0</v>
      </c>
      <c r="G21" s="292" t="s">
        <v>104</v>
      </c>
      <c r="H21" s="293">
        <v>2</v>
      </c>
      <c r="I21" s="294">
        <f>C40</f>
        <v>0</v>
      </c>
      <c r="J21" s="292" t="s">
        <v>104</v>
      </c>
      <c r="K21" s="293">
        <v>3</v>
      </c>
      <c r="L21" s="294">
        <f>C41</f>
        <v>0</v>
      </c>
    </row>
    <row r="22" spans="1:16" ht="14.1" customHeight="1" x14ac:dyDescent="0.2">
      <c r="A22" s="292" t="s">
        <v>105</v>
      </c>
      <c r="B22" s="293">
        <v>0</v>
      </c>
      <c r="C22" s="294">
        <f>D38</f>
        <v>0</v>
      </c>
      <c r="D22" s="292" t="s">
        <v>105</v>
      </c>
      <c r="E22" s="293">
        <v>1</v>
      </c>
      <c r="F22" s="294">
        <f>D39</f>
        <v>0</v>
      </c>
      <c r="G22" s="292" t="s">
        <v>105</v>
      </c>
      <c r="H22" s="293">
        <v>2</v>
      </c>
      <c r="I22" s="294">
        <f>D40</f>
        <v>0</v>
      </c>
      <c r="J22" s="292" t="s">
        <v>105</v>
      </c>
      <c r="K22" s="293">
        <v>3</v>
      </c>
      <c r="L22" s="294">
        <f>D41</f>
        <v>0</v>
      </c>
    </row>
    <row r="23" spans="1:16" ht="14.1" customHeight="1" x14ac:dyDescent="0.2">
      <c r="A23" s="292" t="s">
        <v>106</v>
      </c>
      <c r="B23" s="293">
        <v>0</v>
      </c>
      <c r="C23" s="294">
        <f>E38</f>
        <v>0</v>
      </c>
      <c r="D23" s="292" t="s">
        <v>106</v>
      </c>
      <c r="E23" s="293">
        <v>1</v>
      </c>
      <c r="F23" s="294">
        <f>E39</f>
        <v>0</v>
      </c>
      <c r="G23" s="292" t="s">
        <v>106</v>
      </c>
      <c r="H23" s="293">
        <v>2</v>
      </c>
      <c r="I23" s="294">
        <f>E40</f>
        <v>0</v>
      </c>
      <c r="J23" s="292" t="s">
        <v>106</v>
      </c>
      <c r="K23" s="293">
        <v>3</v>
      </c>
      <c r="L23" s="294">
        <f>E41</f>
        <v>0</v>
      </c>
    </row>
    <row r="24" spans="1:16" ht="14.1" customHeight="1" x14ac:dyDescent="0.2">
      <c r="A24" s="292" t="s">
        <v>107</v>
      </c>
      <c r="B24" s="293">
        <v>0</v>
      </c>
      <c r="C24" s="294">
        <f>C44</f>
        <v>0</v>
      </c>
      <c r="D24" s="292" t="s">
        <v>107</v>
      </c>
      <c r="E24" s="293">
        <v>1</v>
      </c>
      <c r="F24" s="294">
        <f>C45</f>
        <v>0</v>
      </c>
      <c r="G24" s="292" t="s">
        <v>107</v>
      </c>
      <c r="H24" s="293">
        <v>2</v>
      </c>
      <c r="I24" s="294">
        <f>C46</f>
        <v>0</v>
      </c>
      <c r="J24" s="292" t="s">
        <v>107</v>
      </c>
      <c r="K24" s="293">
        <v>3</v>
      </c>
      <c r="L24" s="294">
        <f>C47</f>
        <v>0</v>
      </c>
    </row>
    <row r="25" spans="1:16" s="40" customFormat="1" ht="14.1" customHeight="1" x14ac:dyDescent="0.2">
      <c r="A25" s="292" t="s">
        <v>108</v>
      </c>
      <c r="B25" s="293">
        <v>0</v>
      </c>
      <c r="C25" s="294">
        <f>D44</f>
        <v>0</v>
      </c>
      <c r="D25" s="292" t="s">
        <v>108</v>
      </c>
      <c r="E25" s="293">
        <v>1</v>
      </c>
      <c r="F25" s="294">
        <f>D45</f>
        <v>0</v>
      </c>
      <c r="G25" s="292" t="s">
        <v>108</v>
      </c>
      <c r="H25" s="293">
        <v>2</v>
      </c>
      <c r="I25" s="294">
        <f>D46</f>
        <v>0</v>
      </c>
      <c r="J25" s="292" t="s">
        <v>108</v>
      </c>
      <c r="K25" s="293">
        <v>3</v>
      </c>
      <c r="L25" s="294">
        <f>D47</f>
        <v>0</v>
      </c>
    </row>
    <row r="26" spans="1:16" s="40" customFormat="1" ht="14.1" customHeight="1" x14ac:dyDescent="0.2">
      <c r="A26" s="292" t="s">
        <v>109</v>
      </c>
      <c r="B26" s="293">
        <v>0</v>
      </c>
      <c r="C26" s="294">
        <f>E44</f>
        <v>0</v>
      </c>
      <c r="D26" s="292" t="s">
        <v>109</v>
      </c>
      <c r="E26" s="293">
        <v>1</v>
      </c>
      <c r="F26" s="294">
        <f>E45</f>
        <v>0</v>
      </c>
      <c r="G26" s="292" t="s">
        <v>109</v>
      </c>
      <c r="H26" s="293">
        <v>2</v>
      </c>
      <c r="I26" s="294">
        <f>E46</f>
        <v>0</v>
      </c>
      <c r="J26" s="292" t="s">
        <v>109</v>
      </c>
      <c r="K26" s="293">
        <v>3</v>
      </c>
      <c r="L26" s="294">
        <f>E47</f>
        <v>0</v>
      </c>
    </row>
    <row r="27" spans="1:16" s="40" customFormat="1" ht="14.1" customHeight="1" x14ac:dyDescent="0.2">
      <c r="A27" s="292" t="s">
        <v>110</v>
      </c>
      <c r="B27" s="293">
        <v>0</v>
      </c>
      <c r="C27" s="294">
        <f>C44</f>
        <v>0</v>
      </c>
      <c r="D27" s="292" t="s">
        <v>110</v>
      </c>
      <c r="E27" s="293">
        <v>1</v>
      </c>
      <c r="F27" s="294">
        <f>C45</f>
        <v>0</v>
      </c>
      <c r="G27" s="292" t="s">
        <v>110</v>
      </c>
      <c r="H27" s="293">
        <v>2</v>
      </c>
      <c r="I27" s="294">
        <f>C46</f>
        <v>0</v>
      </c>
      <c r="J27" s="292" t="s">
        <v>110</v>
      </c>
      <c r="K27" s="293">
        <v>3</v>
      </c>
      <c r="L27" s="294">
        <f>C47</f>
        <v>0</v>
      </c>
    </row>
    <row r="28" spans="1:16" s="40" customFormat="1" ht="14.1" customHeight="1" x14ac:dyDescent="0.2">
      <c r="A28" s="292" t="s">
        <v>111</v>
      </c>
      <c r="B28" s="293">
        <v>0</v>
      </c>
      <c r="C28" s="294">
        <f>D44</f>
        <v>0</v>
      </c>
      <c r="D28" s="292" t="s">
        <v>111</v>
      </c>
      <c r="E28" s="293">
        <v>1</v>
      </c>
      <c r="F28" s="294">
        <f>D45</f>
        <v>0</v>
      </c>
      <c r="G28" s="292" t="s">
        <v>111</v>
      </c>
      <c r="H28" s="293">
        <v>2</v>
      </c>
      <c r="I28" s="294">
        <f>D46</f>
        <v>0</v>
      </c>
      <c r="J28" s="292" t="s">
        <v>111</v>
      </c>
      <c r="K28" s="293">
        <v>3</v>
      </c>
      <c r="L28" s="294">
        <f>D47</f>
        <v>0</v>
      </c>
    </row>
    <row r="29" spans="1:16" s="40" customFormat="1" ht="14.1" customHeight="1" x14ac:dyDescent="0.2">
      <c r="A29" s="292" t="s">
        <v>112</v>
      </c>
      <c r="B29" s="293">
        <v>0</v>
      </c>
      <c r="C29" s="294">
        <f>E44</f>
        <v>0</v>
      </c>
      <c r="D29" s="292" t="s">
        <v>112</v>
      </c>
      <c r="E29" s="293">
        <v>1</v>
      </c>
      <c r="F29" s="294">
        <f>E45</f>
        <v>0</v>
      </c>
      <c r="G29" s="292" t="s">
        <v>112</v>
      </c>
      <c r="H29" s="293">
        <v>2</v>
      </c>
      <c r="I29" s="294">
        <f>E46</f>
        <v>0</v>
      </c>
      <c r="J29" s="292" t="s">
        <v>112</v>
      </c>
      <c r="K29" s="293">
        <v>3</v>
      </c>
      <c r="L29" s="294">
        <f>E47</f>
        <v>0</v>
      </c>
    </row>
    <row r="30" spans="1:16" s="40" customFormat="1" ht="14.1" customHeight="1" x14ac:dyDescent="0.2">
      <c r="A30" s="292" t="s">
        <v>113</v>
      </c>
      <c r="B30" s="293">
        <v>0</v>
      </c>
      <c r="C30" s="294">
        <f>C44</f>
        <v>0</v>
      </c>
      <c r="D30" s="292" t="s">
        <v>113</v>
      </c>
      <c r="E30" s="293">
        <v>1</v>
      </c>
      <c r="F30" s="294">
        <f>C45</f>
        <v>0</v>
      </c>
      <c r="G30" s="292" t="s">
        <v>113</v>
      </c>
      <c r="H30" s="293">
        <v>2</v>
      </c>
      <c r="I30" s="294">
        <f>C46</f>
        <v>0</v>
      </c>
      <c r="J30" s="292" t="s">
        <v>113</v>
      </c>
      <c r="K30" s="293">
        <v>3</v>
      </c>
      <c r="L30" s="294">
        <f>C47</f>
        <v>0</v>
      </c>
    </row>
    <row r="31" spans="1:16" s="40" customFormat="1" ht="14.1" customHeight="1" x14ac:dyDescent="0.2">
      <c r="A31" s="292" t="s">
        <v>114</v>
      </c>
      <c r="B31" s="293">
        <v>0</v>
      </c>
      <c r="C31" s="294">
        <f>D44</f>
        <v>0</v>
      </c>
      <c r="D31" s="292" t="s">
        <v>114</v>
      </c>
      <c r="E31" s="293">
        <v>1</v>
      </c>
      <c r="F31" s="294">
        <f>D45</f>
        <v>0</v>
      </c>
      <c r="G31" s="292" t="s">
        <v>114</v>
      </c>
      <c r="H31" s="293">
        <v>2</v>
      </c>
      <c r="I31" s="294">
        <f>D46</f>
        <v>0</v>
      </c>
      <c r="J31" s="292" t="s">
        <v>114</v>
      </c>
      <c r="K31" s="293">
        <v>3</v>
      </c>
      <c r="L31" s="294">
        <f>D47</f>
        <v>0</v>
      </c>
    </row>
    <row r="32" spans="1:16" ht="14.1" customHeight="1" thickBot="1" x14ac:dyDescent="0.25">
      <c r="A32" s="292" t="s">
        <v>115</v>
      </c>
      <c r="B32" s="293">
        <v>0</v>
      </c>
      <c r="C32" s="294">
        <f>E44</f>
        <v>0</v>
      </c>
      <c r="D32" s="298" t="s">
        <v>115</v>
      </c>
      <c r="E32" s="299">
        <v>1</v>
      </c>
      <c r="F32" s="300">
        <f>E45</f>
        <v>0</v>
      </c>
      <c r="G32" s="298" t="s">
        <v>115</v>
      </c>
      <c r="H32" s="299">
        <v>2</v>
      </c>
      <c r="I32" s="300">
        <f>E46</f>
        <v>0</v>
      </c>
      <c r="J32" s="298" t="s">
        <v>115</v>
      </c>
      <c r="K32" s="299">
        <v>3</v>
      </c>
      <c r="L32" s="300">
        <f>E47</f>
        <v>0</v>
      </c>
    </row>
    <row r="33" spans="1:8" ht="14.1" customHeight="1" thickBot="1" x14ac:dyDescent="0.25">
      <c r="A33" s="41" t="s">
        <v>116</v>
      </c>
      <c r="B33" s="42"/>
      <c r="C33" s="43">
        <v>0</v>
      </c>
    </row>
    <row r="34" spans="1:8" x14ac:dyDescent="0.2">
      <c r="C34" s="44"/>
    </row>
    <row r="35" spans="1:8" x14ac:dyDescent="0.2">
      <c r="C35" s="44"/>
    </row>
    <row r="36" spans="1:8" x14ac:dyDescent="0.2">
      <c r="C36" s="44"/>
    </row>
    <row r="37" spans="1:8" ht="15" x14ac:dyDescent="0.25">
      <c r="A37" s="24" t="s">
        <v>35</v>
      </c>
      <c r="B37" s="24" t="s">
        <v>54</v>
      </c>
      <c r="C37" s="45" t="s">
        <v>117</v>
      </c>
      <c r="D37" s="46" t="s">
        <v>118</v>
      </c>
      <c r="E37" s="46" t="s">
        <v>119</v>
      </c>
      <c r="F37" s="45"/>
      <c r="G37" s="47"/>
      <c r="H37" s="47"/>
    </row>
    <row r="38" spans="1:8" x14ac:dyDescent="0.2">
      <c r="A38" s="48" t="s">
        <v>40</v>
      </c>
      <c r="B38" s="62">
        <f>Calculations!O2</f>
        <v>0</v>
      </c>
      <c r="C38" s="49">
        <f>B38*110%</f>
        <v>0</v>
      </c>
      <c r="D38" s="50">
        <f>B38*120%</f>
        <v>0</v>
      </c>
      <c r="E38" s="51">
        <f>B38*130%</f>
        <v>0</v>
      </c>
    </row>
    <row r="39" spans="1:8" x14ac:dyDescent="0.2">
      <c r="A39" s="40" t="s">
        <v>42</v>
      </c>
      <c r="B39" s="62">
        <f>Calculations!O3</f>
        <v>0</v>
      </c>
      <c r="C39" s="49">
        <f>B39*110%</f>
        <v>0</v>
      </c>
      <c r="D39" s="50">
        <f>B39*120%</f>
        <v>0</v>
      </c>
      <c r="E39" s="51">
        <f>B39*130%</f>
        <v>0</v>
      </c>
    </row>
    <row r="40" spans="1:8" x14ac:dyDescent="0.2">
      <c r="A40" s="40" t="s">
        <v>43</v>
      </c>
      <c r="B40" s="62">
        <f>Calculations!O4</f>
        <v>0</v>
      </c>
      <c r="C40" s="49">
        <f>B40*110%</f>
        <v>0</v>
      </c>
      <c r="D40" s="50">
        <f>B40*120%</f>
        <v>0</v>
      </c>
      <c r="E40" s="51">
        <f>B40*130%</f>
        <v>0</v>
      </c>
    </row>
    <row r="41" spans="1:8" x14ac:dyDescent="0.2">
      <c r="A41" s="40" t="s">
        <v>44</v>
      </c>
      <c r="B41" s="62">
        <f>Calculations!O5</f>
        <v>0</v>
      </c>
      <c r="C41" s="49">
        <f>B41*110%</f>
        <v>0</v>
      </c>
      <c r="D41" s="50">
        <f>B41*120%</f>
        <v>0</v>
      </c>
      <c r="E41" s="51">
        <f>B41*130%</f>
        <v>0</v>
      </c>
    </row>
    <row r="42" spans="1:8" x14ac:dyDescent="0.2">
      <c r="A42" s="40"/>
      <c r="B42" s="63"/>
      <c r="C42" s="52"/>
      <c r="D42" s="53"/>
      <c r="E42" s="54"/>
    </row>
    <row r="43" spans="1:8" ht="15" x14ac:dyDescent="0.25">
      <c r="B43" s="62"/>
      <c r="C43" s="45" t="s">
        <v>120</v>
      </c>
      <c r="D43" s="46" t="s">
        <v>121</v>
      </c>
      <c r="E43" s="46" t="s">
        <v>122</v>
      </c>
    </row>
    <row r="44" spans="1:8" x14ac:dyDescent="0.2">
      <c r="A44" s="48" t="s">
        <v>41</v>
      </c>
      <c r="B44" s="62">
        <f>Calculations!O6</f>
        <v>0</v>
      </c>
      <c r="C44" s="49">
        <f>B44*110%</f>
        <v>0</v>
      </c>
      <c r="D44" s="50">
        <f>B44*120%</f>
        <v>0</v>
      </c>
      <c r="E44" s="51">
        <f>B44*130%</f>
        <v>0</v>
      </c>
    </row>
    <row r="45" spans="1:8" x14ac:dyDescent="0.2">
      <c r="A45" s="40" t="s">
        <v>45</v>
      </c>
      <c r="B45" s="62">
        <f>Calculations!O7</f>
        <v>0</v>
      </c>
      <c r="C45" s="49">
        <f>B45*110%</f>
        <v>0</v>
      </c>
      <c r="D45" s="50">
        <f>B45*120%</f>
        <v>0</v>
      </c>
      <c r="E45" s="51">
        <f>B45*130%</f>
        <v>0</v>
      </c>
    </row>
    <row r="46" spans="1:8" x14ac:dyDescent="0.2">
      <c r="A46" s="40" t="s">
        <v>46</v>
      </c>
      <c r="B46" s="62">
        <f>Calculations!O8</f>
        <v>0</v>
      </c>
      <c r="C46" s="49">
        <f>B46*110%</f>
        <v>0</v>
      </c>
      <c r="D46" s="50">
        <f>B46*120%</f>
        <v>0</v>
      </c>
      <c r="E46" s="51">
        <f>B46*130%</f>
        <v>0</v>
      </c>
    </row>
    <row r="47" spans="1:8" x14ac:dyDescent="0.2">
      <c r="A47" s="40" t="s">
        <v>47</v>
      </c>
      <c r="B47" s="62">
        <f>Calculations!O9</f>
        <v>0</v>
      </c>
      <c r="C47" s="49">
        <f>B47*110%</f>
        <v>0</v>
      </c>
      <c r="D47" s="50">
        <f>B47*120%</f>
        <v>0</v>
      </c>
      <c r="E47" s="51">
        <f>B47*130%</f>
        <v>0</v>
      </c>
    </row>
    <row r="48" spans="1:8" x14ac:dyDescent="0.2">
      <c r="C48" s="44"/>
      <c r="D48" s="55"/>
      <c r="E48" s="55"/>
    </row>
    <row r="49" spans="1:3" x14ac:dyDescent="0.2">
      <c r="C49" s="44"/>
    </row>
    <row r="50" spans="1:3" x14ac:dyDescent="0.2">
      <c r="C50" s="44"/>
    </row>
    <row r="51" spans="1:3" x14ac:dyDescent="0.2">
      <c r="C51" s="44"/>
    </row>
    <row r="52" spans="1:3" x14ac:dyDescent="0.2">
      <c r="A52" s="24" t="s">
        <v>50</v>
      </c>
      <c r="C52" s="44"/>
    </row>
    <row r="53" spans="1:3" x14ac:dyDescent="0.2">
      <c r="A53" s="24" t="s">
        <v>51</v>
      </c>
      <c r="B53" s="24" t="s">
        <v>123</v>
      </c>
      <c r="C53" s="44"/>
    </row>
    <row r="54" spans="1:3" x14ac:dyDescent="0.2">
      <c r="A54" s="24" t="s">
        <v>52</v>
      </c>
      <c r="B54" s="24" t="s">
        <v>124</v>
      </c>
      <c r="C54" s="44"/>
    </row>
    <row r="55" spans="1:3" x14ac:dyDescent="0.2">
      <c r="C55" s="44"/>
    </row>
    <row r="56" spans="1:3" x14ac:dyDescent="0.2">
      <c r="C56" s="44"/>
    </row>
  </sheetData>
  <sheetProtection selectLockedCells="1"/>
  <mergeCells count="1">
    <mergeCell ref="N17:P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V9"/>
  <sheetViews>
    <sheetView workbookViewId="0">
      <selection activeCell="F47" sqref="F47"/>
    </sheetView>
  </sheetViews>
  <sheetFormatPr defaultRowHeight="12.75" x14ac:dyDescent="0.2"/>
  <cols>
    <col min="1" max="1" width="17" style="407" bestFit="1" customWidth="1"/>
    <col min="2" max="22" width="15.28515625" style="405" customWidth="1"/>
    <col min="23" max="16384" width="9.140625" style="407"/>
  </cols>
  <sheetData>
    <row r="1" spans="1:22" s="403" customFormat="1" x14ac:dyDescent="0.2">
      <c r="A1" s="401" t="s">
        <v>35</v>
      </c>
      <c r="B1" s="402" t="s">
        <v>288</v>
      </c>
      <c r="C1" s="402" t="s">
        <v>289</v>
      </c>
      <c r="D1" s="402" t="s">
        <v>290</v>
      </c>
      <c r="E1" s="402" t="s">
        <v>291</v>
      </c>
      <c r="F1" s="402"/>
      <c r="G1" s="402"/>
      <c r="H1" s="402"/>
      <c r="I1" s="402"/>
      <c r="J1" s="402"/>
      <c r="K1" s="402"/>
      <c r="L1" s="402"/>
      <c r="M1" s="402"/>
      <c r="N1" s="402"/>
      <c r="O1" s="402"/>
      <c r="P1" s="402"/>
      <c r="Q1" s="402"/>
      <c r="R1" s="402"/>
      <c r="S1" s="402"/>
      <c r="T1" s="402"/>
      <c r="U1" s="402"/>
      <c r="V1" s="402"/>
    </row>
    <row r="2" spans="1:22" x14ac:dyDescent="0.2">
      <c r="A2" s="404" t="s">
        <v>40</v>
      </c>
      <c r="B2" s="405">
        <v>314</v>
      </c>
      <c r="C2" s="405">
        <v>312</v>
      </c>
      <c r="D2" s="405">
        <v>299</v>
      </c>
      <c r="E2" s="406">
        <v>284</v>
      </c>
    </row>
    <row r="3" spans="1:22" x14ac:dyDescent="0.2">
      <c r="A3" s="404" t="s">
        <v>42</v>
      </c>
      <c r="B3" s="405">
        <v>429</v>
      </c>
      <c r="C3" s="405">
        <v>421</v>
      </c>
      <c r="D3" s="405">
        <f>D2+65</f>
        <v>364</v>
      </c>
      <c r="E3" s="406">
        <v>371</v>
      </c>
    </row>
    <row r="4" spans="1:22" x14ac:dyDescent="0.2">
      <c r="A4" s="404" t="s">
        <v>43</v>
      </c>
      <c r="B4" s="405">
        <v>498</v>
      </c>
      <c r="C4" s="405">
        <v>476</v>
      </c>
      <c r="D4" s="405">
        <f>D3+65</f>
        <v>429</v>
      </c>
      <c r="E4" s="406">
        <v>420</v>
      </c>
    </row>
    <row r="5" spans="1:22" x14ac:dyDescent="0.2">
      <c r="A5" s="404" t="s">
        <v>44</v>
      </c>
      <c r="B5" s="405">
        <v>525</v>
      </c>
      <c r="C5" s="405">
        <v>517</v>
      </c>
      <c r="D5" s="405">
        <f>D4+65</f>
        <v>494</v>
      </c>
      <c r="E5" s="406">
        <v>510</v>
      </c>
    </row>
    <row r="6" spans="1:22" x14ac:dyDescent="0.2">
      <c r="A6" s="404" t="s">
        <v>41</v>
      </c>
      <c r="B6" s="405">
        <v>615</v>
      </c>
      <c r="C6" s="405">
        <v>597</v>
      </c>
      <c r="D6" s="405">
        <v>565</v>
      </c>
      <c r="E6" s="406">
        <v>558</v>
      </c>
    </row>
    <row r="7" spans="1:22" x14ac:dyDescent="0.2">
      <c r="A7" s="404" t="s">
        <v>45</v>
      </c>
      <c r="B7" s="405">
        <v>794</v>
      </c>
      <c r="C7" s="405">
        <v>753</v>
      </c>
      <c r="D7" s="405">
        <f>D6+117</f>
        <v>682</v>
      </c>
      <c r="E7" s="406">
        <v>695</v>
      </c>
    </row>
    <row r="8" spans="1:22" x14ac:dyDescent="0.2">
      <c r="A8" s="404" t="s">
        <v>46</v>
      </c>
      <c r="B8" s="405">
        <v>901</v>
      </c>
      <c r="C8" s="405">
        <v>874</v>
      </c>
      <c r="D8" s="405">
        <f>D7+117</f>
        <v>799</v>
      </c>
      <c r="E8" s="406">
        <v>804</v>
      </c>
    </row>
    <row r="9" spans="1:22" x14ac:dyDescent="0.2">
      <c r="A9" s="404" t="s">
        <v>47</v>
      </c>
      <c r="B9" s="405">
        <v>957</v>
      </c>
      <c r="C9" s="405">
        <v>949</v>
      </c>
      <c r="D9" s="405">
        <f>D8+117</f>
        <v>916</v>
      </c>
      <c r="E9" s="406">
        <v>873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63B70AF2D4B340AED4FFE7F26374B1" ma:contentTypeVersion="4" ma:contentTypeDescription="Create a new document." ma:contentTypeScope="" ma:versionID="b249f7df72db558b65f0ea8999999cc9">
  <xsd:schema xmlns:xsd="http://www.w3.org/2001/XMLSchema" xmlns:xs="http://www.w3.org/2001/XMLSchema" xmlns:p="http://schemas.microsoft.com/office/2006/metadata/properties" xmlns:ns2="7b19ffa2-2be7-49f9-be48-9d2c5e972280" xmlns:ns3="7340e877-d175-4c35-9ea1-27b3779b3eb4" targetNamespace="http://schemas.microsoft.com/office/2006/metadata/properties" ma:root="true" ma:fieldsID="75a180e6e723be5d75cedd74814037c4" ns2:_="" ns3:_="">
    <xsd:import namespace="7b19ffa2-2be7-49f9-be48-9d2c5e972280"/>
    <xsd:import namespace="7340e877-d175-4c35-9ea1-27b3779b3e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9ffa2-2be7-49f9-be48-9d2c5e972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40e877-d175-4c35-9ea1-27b3779b3e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A3D25-1CFE-45AA-8108-A61016401519}">
  <ds:schemaRefs>
    <ds:schemaRef ds:uri="http://schemas.microsoft.com/sharepoint/v3/contenttype/forms"/>
  </ds:schemaRefs>
</ds:datastoreItem>
</file>

<file path=customXml/itemProps2.xml><?xml version="1.0" encoding="utf-8"?>
<ds:datastoreItem xmlns:ds="http://schemas.openxmlformats.org/officeDocument/2006/customXml" ds:itemID="{106F6C8F-1B6C-43A3-BCD0-32B27C762EE5}">
  <ds:schemaRefs>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7b19ffa2-2be7-49f9-be48-9d2c5e972280"/>
  </ds:schemaRefs>
</ds:datastoreItem>
</file>

<file path=customXml/itemProps3.xml><?xml version="1.0" encoding="utf-8"?>
<ds:datastoreItem xmlns:ds="http://schemas.openxmlformats.org/officeDocument/2006/customXml" ds:itemID="{629F2F3C-918A-488F-B165-F53BAB87E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9ffa2-2be7-49f9-be48-9d2c5e972280"/>
    <ds:schemaRef ds:uri="7340e877-d175-4c35-9ea1-27b3779b3e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LAC Instructions</vt:lpstr>
      <vt:lpstr>Loan Affordability Calculator</vt:lpstr>
      <vt:lpstr>Living Expenses Worksheet</vt:lpstr>
      <vt:lpstr>Self-employed Income</vt:lpstr>
      <vt:lpstr>LAC Guide</vt:lpstr>
      <vt:lpstr>Calculations</vt:lpstr>
      <vt:lpstr>Symtrix Maintenance RQD</vt:lpstr>
      <vt:lpstr>Historical HEM Data</vt:lpstr>
      <vt:lpstr>CigAndAlc</vt:lpstr>
      <vt:lpstr>EnterDetails</vt:lpstr>
      <vt:lpstr>HemTable1</vt:lpstr>
      <vt:lpstr>LEClearRange</vt:lpstr>
      <vt:lpstr>LEFrequency</vt:lpstr>
      <vt:lpstr>LEValues</vt:lpstr>
      <vt:lpstr>LivingE</vt:lpstr>
      <vt:lpstr>LivingExpense</vt:lpstr>
      <vt:lpstr>LivingExpense1</vt:lpstr>
      <vt:lpstr>LivingExpenses</vt:lpstr>
      <vt:lpstr>LivingExpenses1</vt:lpstr>
      <vt:lpstr>OtherExpenses</vt:lpstr>
      <vt:lpstr>OtherExpensesList</vt:lpstr>
      <vt:lpstr>'Living Expenses Worksheet'!Print_Area</vt:lpstr>
      <vt:lpstr>'Loan Affordability Calculator'!Print_Area</vt:lpstr>
      <vt:lpstr>'Self-employed Income'!Print_Area</vt:lpstr>
      <vt:lpstr>SecurityType</vt:lpstr>
      <vt:lpstr>Yesno</vt:lpstr>
    </vt:vector>
  </TitlesOfParts>
  <Company>QCCU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sevans</dc:creator>
  <cp:lastModifiedBy>sevans</cp:lastModifiedBy>
  <cp:lastPrinted>2020-11-20T00:04:16Z</cp:lastPrinted>
  <dcterms:created xsi:type="dcterms:W3CDTF">2009-08-24T01:35:43Z</dcterms:created>
  <dcterms:modified xsi:type="dcterms:W3CDTF">2020-11-23T03:39:07Z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0x0101005163B70AF2D4B340AED4FFE7F26374B1</vt:lpwstr>
  </property>
</Properties>
</file>